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0515" windowHeight="7110" tabRatio="431"/>
  </bookViews>
  <sheets>
    <sheet name="Dashboard" sheetId="19" r:id="rId1"/>
    <sheet name="Team 1" sheetId="1" r:id="rId2"/>
    <sheet name="Team 2" sheetId="5" r:id="rId3"/>
    <sheet name="Team 3" sheetId="8" r:id="rId4"/>
    <sheet name="Team 4" sheetId="9" r:id="rId5"/>
    <sheet name="Team 5" sheetId="10" r:id="rId6"/>
    <sheet name="Team 6" sheetId="12" r:id="rId7"/>
    <sheet name="Team 7" sheetId="14" r:id="rId8"/>
    <sheet name="Team 8" sheetId="15" r:id="rId9"/>
    <sheet name="Team 9" sheetId="16" r:id="rId10"/>
    <sheet name="Team 10" sheetId="17" r:id="rId11"/>
    <sheet name="Team 11" sheetId="18" r:id="rId12"/>
  </sheets>
  <definedNames>
    <definedName name="_xlnm.Print_Area" localSheetId="0">Dashboard!$A$1:$R$24</definedName>
  </definedNames>
  <calcPr calcId="145620"/>
</workbook>
</file>

<file path=xl/calcChain.xml><?xml version="1.0" encoding="utf-8"?>
<calcChain xmlns="http://schemas.openxmlformats.org/spreadsheetml/2006/main">
  <c r="G3" i="18" l="1"/>
  <c r="G4" i="18"/>
  <c r="E24" i="19"/>
  <c r="D23" i="19"/>
  <c r="D24" i="19"/>
  <c r="E23" i="19"/>
  <c r="B23" i="19"/>
  <c r="C24" i="19"/>
  <c r="B24" i="19"/>
  <c r="C23" i="19"/>
  <c r="E22" i="19"/>
  <c r="D21" i="19"/>
  <c r="D22" i="19"/>
  <c r="E21" i="19"/>
  <c r="C22" i="19"/>
  <c r="B22" i="19"/>
  <c r="C21" i="19"/>
  <c r="B21" i="19"/>
  <c r="E20" i="19"/>
  <c r="B20" i="19"/>
  <c r="C19" i="19"/>
  <c r="D20" i="19"/>
  <c r="D19" i="19"/>
  <c r="C20" i="19"/>
  <c r="E19" i="19"/>
  <c r="B19" i="19"/>
  <c r="E18" i="19"/>
  <c r="D17" i="19"/>
  <c r="D18" i="19"/>
  <c r="E17" i="19"/>
  <c r="C17" i="19"/>
  <c r="C18" i="19"/>
  <c r="B18" i="19"/>
  <c r="B17" i="19"/>
  <c r="E16" i="19"/>
  <c r="D15" i="19"/>
  <c r="D16" i="19"/>
  <c r="E15" i="19"/>
  <c r="B15" i="19"/>
  <c r="C16" i="19"/>
  <c r="B16" i="19"/>
  <c r="C15" i="19"/>
  <c r="E14" i="19"/>
  <c r="D13" i="19"/>
  <c r="C13" i="19"/>
  <c r="D14" i="19"/>
  <c r="E13" i="19"/>
  <c r="C14" i="19"/>
  <c r="B14" i="19"/>
  <c r="B13" i="19"/>
  <c r="E12" i="19"/>
  <c r="D11" i="19"/>
  <c r="C11" i="19"/>
  <c r="D12" i="19"/>
  <c r="E11" i="19"/>
  <c r="B11" i="19"/>
  <c r="C12" i="19"/>
  <c r="B12" i="19"/>
  <c r="E10" i="19"/>
  <c r="D9" i="19"/>
  <c r="B9" i="19"/>
  <c r="D10" i="19"/>
  <c r="E9" i="19"/>
  <c r="C10" i="19"/>
  <c r="B10" i="19"/>
  <c r="C9" i="19"/>
  <c r="E8" i="19"/>
  <c r="D7" i="19"/>
  <c r="B7" i="19"/>
  <c r="D8" i="19"/>
  <c r="E7" i="19"/>
  <c r="C8" i="19"/>
  <c r="B8" i="19"/>
  <c r="C7" i="19"/>
  <c r="E6" i="19"/>
  <c r="B5" i="19"/>
  <c r="D6" i="19"/>
  <c r="B6" i="19"/>
  <c r="E5" i="19"/>
  <c r="C6" i="19"/>
  <c r="D5" i="19"/>
  <c r="C5" i="19"/>
  <c r="E4" i="19"/>
  <c r="B4" i="19"/>
  <c r="C3" i="19"/>
  <c r="D4" i="19"/>
  <c r="E3" i="19"/>
  <c r="B3" i="19"/>
  <c r="C4" i="19"/>
  <c r="D3" i="19"/>
  <c r="G3" i="14" l="1"/>
  <c r="G3" i="10" l="1"/>
  <c r="G4" i="10"/>
  <c r="R23" i="19" l="1"/>
  <c r="R21" i="19"/>
  <c r="R19" i="19"/>
  <c r="R17" i="19"/>
  <c r="R15" i="19"/>
  <c r="R13" i="19"/>
  <c r="R11" i="19"/>
  <c r="R9" i="19"/>
  <c r="R7" i="19"/>
  <c r="R5" i="19"/>
  <c r="P21" i="19"/>
  <c r="P19" i="19"/>
  <c r="P17" i="19"/>
  <c r="P15" i="19"/>
  <c r="P13" i="19"/>
  <c r="P9" i="19"/>
  <c r="O21" i="19"/>
  <c r="O19" i="19"/>
  <c r="O17" i="19"/>
  <c r="O15" i="19"/>
  <c r="O13" i="19"/>
  <c r="O9" i="19"/>
  <c r="G3" i="9" l="1"/>
  <c r="G3" i="8" l="1"/>
  <c r="R3" i="19" l="1"/>
  <c r="M23" i="19" l="1"/>
  <c r="M21" i="19"/>
  <c r="M19" i="19"/>
  <c r="M17" i="19"/>
  <c r="M15" i="19"/>
  <c r="M13" i="19"/>
  <c r="M11" i="19"/>
  <c r="M9" i="19"/>
  <c r="M7" i="19"/>
  <c r="M5" i="19"/>
  <c r="M3" i="19"/>
  <c r="O11" i="19" l="1"/>
  <c r="P11" i="19"/>
  <c r="O7" i="19"/>
  <c r="P7" i="19"/>
  <c r="O3" i="19"/>
  <c r="P3" i="19"/>
  <c r="P23" i="19"/>
  <c r="O23" i="19"/>
  <c r="O5" i="19"/>
  <c r="P5" i="19"/>
  <c r="G3" i="5"/>
  <c r="G4" i="1" l="1"/>
  <c r="G5" i="1"/>
  <c r="G6" i="1"/>
  <c r="G5" i="14"/>
  <c r="G6" i="14"/>
  <c r="G3" i="15" l="1"/>
  <c r="G3" i="17" l="1"/>
  <c r="G4" i="17"/>
  <c r="G5" i="17"/>
  <c r="G6" i="17"/>
  <c r="G7" i="17"/>
  <c r="G6" i="16" l="1"/>
  <c r="G5" i="16"/>
  <c r="G4" i="16"/>
  <c r="G4" i="9" l="1"/>
  <c r="G5" i="9"/>
  <c r="G10" i="18" l="1"/>
  <c r="G9" i="18"/>
  <c r="G8" i="18"/>
  <c r="G7" i="18"/>
  <c r="G6" i="18"/>
  <c r="G5" i="10" l="1"/>
  <c r="G6" i="10"/>
  <c r="G7" i="10"/>
  <c r="G5" i="12"/>
  <c r="G6" i="12"/>
  <c r="G4" i="12" l="1"/>
  <c r="G6" i="9" l="1"/>
  <c r="G3" i="12"/>
  <c r="G4" i="14"/>
  <c r="G4" i="15"/>
  <c r="G3" i="16"/>
  <c r="G5" i="18"/>
  <c r="G5" i="8" l="1"/>
  <c r="G4" i="8"/>
  <c r="H23" i="19" l="1"/>
  <c r="G23" i="19" s="1"/>
  <c r="H21" i="19"/>
  <c r="G21" i="19" s="1"/>
  <c r="H19" i="19"/>
  <c r="G19" i="19" s="1"/>
  <c r="H17" i="19"/>
  <c r="G17" i="19" s="1"/>
  <c r="H13" i="19"/>
  <c r="G13" i="19" s="1"/>
  <c r="H11" i="19"/>
  <c r="G11" i="19" s="1"/>
  <c r="H9" i="19"/>
  <c r="G9" i="19" s="1"/>
  <c r="H7" i="19"/>
  <c r="G7" i="19" s="1"/>
  <c r="H15" i="19"/>
  <c r="G15" i="19" s="1"/>
  <c r="G3" i="1"/>
  <c r="G13" i="5"/>
  <c r="G12" i="5"/>
  <c r="G11" i="5"/>
  <c r="G10" i="5"/>
  <c r="G9" i="5"/>
  <c r="G8" i="5"/>
  <c r="G7" i="5"/>
  <c r="G6" i="5"/>
  <c r="G5" i="5"/>
  <c r="G4" i="5"/>
  <c r="H5" i="19" l="1"/>
  <c r="G5" i="19" s="1"/>
  <c r="H3" i="19"/>
  <c r="G3" i="19" s="1"/>
</calcChain>
</file>

<file path=xl/sharedStrings.xml><?xml version="1.0" encoding="utf-8"?>
<sst xmlns="http://schemas.openxmlformats.org/spreadsheetml/2006/main" count="211" uniqueCount="51">
  <si>
    <t>Comments</t>
  </si>
  <si>
    <t>Release</t>
  </si>
  <si>
    <t>Sprint</t>
  </si>
  <si>
    <t>#</t>
  </si>
  <si>
    <t xml:space="preserve">Start </t>
  </si>
  <si>
    <t>End</t>
  </si>
  <si>
    <t>Team</t>
  </si>
  <si>
    <t>Commited</t>
  </si>
  <si>
    <t>Completed</t>
  </si>
  <si>
    <t>Ratio</t>
  </si>
  <si>
    <t>Stories</t>
  </si>
  <si>
    <t>Sparkline</t>
  </si>
  <si>
    <t>Last 4 Sprints</t>
  </si>
  <si>
    <t>Planning Health</t>
  </si>
  <si>
    <t>Committed / Completed Ratio</t>
  </si>
  <si>
    <t>Team completed two "uncommited" stories in addition to the ones to which they committed</t>
  </si>
  <si>
    <t xml:space="preserve"> </t>
  </si>
  <si>
    <t>This sprint/release contained work identified and intiated by the delivery team during the transition of product owners.</t>
  </si>
  <si>
    <t>Represents delivery stories and discovery stories that developers worked on.</t>
  </si>
  <si>
    <t>Core</t>
  </si>
  <si>
    <t>Dev</t>
  </si>
  <si>
    <t>Test</t>
  </si>
  <si>
    <t>Analyst</t>
  </si>
  <si>
    <t>Total</t>
  </si>
  <si>
    <t>Size Health</t>
  </si>
  <si>
    <t>Family Fun</t>
  </si>
  <si>
    <t>Last</t>
  </si>
  <si>
    <t>Days</t>
  </si>
  <si>
    <t>Split</t>
  </si>
  <si>
    <t>Team Composition</t>
  </si>
  <si>
    <t>Dedication Health</t>
  </si>
  <si>
    <t>Thresholds</t>
  </si>
  <si>
    <t>Release 9/18/2012</t>
  </si>
  <si>
    <t>Team One</t>
  </si>
  <si>
    <t>Team Two</t>
  </si>
  <si>
    <t>Team Three</t>
  </si>
  <si>
    <t>Team Four</t>
  </si>
  <si>
    <t>Team Five</t>
  </si>
  <si>
    <t>Team Six</t>
  </si>
  <si>
    <t>Team Seven</t>
  </si>
  <si>
    <t>Team Eight</t>
  </si>
  <si>
    <t>Team Nine</t>
  </si>
  <si>
    <t>Team Ten</t>
  </si>
  <si>
    <t>Team Eleven</t>
  </si>
  <si>
    <t>Release 1</t>
  </si>
  <si>
    <t>Release 2</t>
  </si>
  <si>
    <t>Release 3</t>
  </si>
  <si>
    <t>Release Z</t>
  </si>
  <si>
    <t>Release Y</t>
  </si>
  <si>
    <t>Release X</t>
  </si>
  <si>
    <t>Release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</si>
</sst>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2"/>
    <xf numFmtId="0" fontId="0" fillId="0" borderId="0" xfId="0" applyBorder="1"/>
    <xf numFmtId="0" fontId="4" fillId="0" borderId="0" xfId="2" applyBorder="1"/>
    <xf numFmtId="0" fontId="5" fillId="0" borderId="0" xfId="2" applyFont="1" applyBorder="1" applyAlignment="1">
      <alignment horizontal="center"/>
    </xf>
    <xf numFmtId="0" fontId="7" fillId="0" borderId="0" xfId="0" applyFont="1" applyBorder="1"/>
    <xf numFmtId="9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14" fontId="0" fillId="0" borderId="0" xfId="0" applyNumberFormat="1"/>
    <xf numFmtId="9" fontId="0" fillId="0" borderId="0" xfId="1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9" fontId="0" fillId="0" borderId="9" xfId="0" applyNumberFormat="1" applyBorder="1"/>
    <xf numFmtId="14" fontId="0" fillId="0" borderId="10" xfId="0" applyNumberFormat="1" applyBorder="1"/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6" fillId="0" borderId="1" xfId="0" applyFont="1" applyFill="1" applyBorder="1" applyAlignment="1">
      <alignment horizontal="center"/>
    </xf>
    <xf numFmtId="9" fontId="0" fillId="0" borderId="0" xfId="0" applyNumberFormat="1"/>
    <xf numFmtId="0" fontId="4" fillId="0" borderId="0" xfId="2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9" fontId="3" fillId="0" borderId="0" xfId="1" applyFont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9" fontId="3" fillId="0" borderId="0" xfId="1" applyFont="1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1" fillId="0" borderId="0" xfId="2" applyFont="1" applyBorder="1" applyAlignment="1">
      <alignment horizontal="center" vertical="center"/>
    </xf>
    <xf numFmtId="14" fontId="1" fillId="0" borderId="0" xfId="2" applyNumberFormat="1" applyFont="1" applyBorder="1" applyAlignment="1">
      <alignment horizontal="center" vertical="center"/>
    </xf>
    <xf numFmtId="0" fontId="1" fillId="0" borderId="0" xfId="2" applyFont="1" applyBorder="1" applyAlignment="1"/>
    <xf numFmtId="0" fontId="0" fillId="0" borderId="0" xfId="0" applyFont="1" applyBorder="1" applyAlignment="1"/>
    <xf numFmtId="0" fontId="0" fillId="0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9" fontId="0" fillId="0" borderId="5" xfId="0" applyNumberFormat="1" applyBorder="1"/>
    <xf numFmtId="9" fontId="0" fillId="0" borderId="30" xfId="0" applyNumberFormat="1" applyBorder="1"/>
    <xf numFmtId="14" fontId="0" fillId="0" borderId="33" xfId="0" applyNumberFormat="1" applyBorder="1"/>
    <xf numFmtId="9" fontId="0" fillId="0" borderId="6" xfId="0" applyNumberFormat="1" applyBorder="1"/>
    <xf numFmtId="0" fontId="0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9" fontId="3" fillId="0" borderId="0" xfId="1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/>
    <xf numFmtId="9" fontId="0" fillId="0" borderId="43" xfId="0" applyNumberFormat="1" applyBorder="1"/>
    <xf numFmtId="0" fontId="0" fillId="0" borderId="38" xfId="0" applyBorder="1"/>
    <xf numFmtId="0" fontId="0" fillId="0" borderId="45" xfId="0" applyBorder="1"/>
    <xf numFmtId="9" fontId="0" fillId="0" borderId="45" xfId="0" applyNumberFormat="1" applyBorder="1"/>
    <xf numFmtId="0" fontId="0" fillId="0" borderId="6" xfId="0" applyBorder="1"/>
    <xf numFmtId="16" fontId="0" fillId="0" borderId="3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6" fontId="0" fillId="0" borderId="37" xfId="0" applyNumberForma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41" xfId="3" applyBorder="1" applyAlignment="1">
      <alignment horizontal="center" vertical="center"/>
    </xf>
    <xf numFmtId="0" fontId="8" fillId="0" borderId="42" xfId="3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EC42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4EC4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N33" sqref="N33"/>
    </sheetView>
  </sheetViews>
  <sheetFormatPr defaultRowHeight="12.75" x14ac:dyDescent="0.2"/>
  <cols>
    <col min="1" max="1" width="14.28515625" customWidth="1"/>
    <col min="2" max="5" width="9.28515625" customWidth="1"/>
    <col min="6" max="6" width="18.28515625" customWidth="1"/>
    <col min="7" max="7" width="11.85546875" customWidth="1"/>
    <col min="8" max="8" width="2.5703125" customWidth="1"/>
    <col min="9" max="14" width="7.140625" customWidth="1"/>
    <col min="15" max="15" width="8.140625" customWidth="1"/>
    <col min="16" max="16" width="10.5703125" customWidth="1"/>
    <col min="17" max="17" width="7.7109375" customWidth="1"/>
    <col min="18" max="18" width="6.42578125" customWidth="1"/>
  </cols>
  <sheetData>
    <row r="1" spans="1:18" ht="12.75" customHeight="1" x14ac:dyDescent="0.2">
      <c r="A1" s="85" t="s">
        <v>6</v>
      </c>
      <c r="B1" s="83" t="s">
        <v>14</v>
      </c>
      <c r="C1" s="84"/>
      <c r="D1" s="84"/>
      <c r="E1" s="84"/>
      <c r="F1" s="84"/>
      <c r="G1" s="89" t="s">
        <v>13</v>
      </c>
      <c r="H1" s="90"/>
      <c r="I1" s="114" t="s">
        <v>29</v>
      </c>
      <c r="J1" s="115"/>
      <c r="K1" s="115"/>
      <c r="L1" s="115"/>
      <c r="M1" s="115"/>
      <c r="N1" s="115"/>
      <c r="O1" s="109" t="s">
        <v>24</v>
      </c>
      <c r="P1" s="116" t="s">
        <v>30</v>
      </c>
      <c r="Q1" s="76" t="s">
        <v>25</v>
      </c>
      <c r="R1" s="77"/>
    </row>
    <row r="2" spans="1:18" ht="13.5" thickBot="1" x14ac:dyDescent="0.25">
      <c r="A2" s="86"/>
      <c r="B2" s="81" t="s">
        <v>12</v>
      </c>
      <c r="C2" s="82"/>
      <c r="D2" s="82"/>
      <c r="E2" s="82"/>
      <c r="F2" s="50" t="s">
        <v>11</v>
      </c>
      <c r="G2" s="91"/>
      <c r="H2" s="92"/>
      <c r="I2" s="52" t="s">
        <v>19</v>
      </c>
      <c r="J2" s="51" t="s">
        <v>20</v>
      </c>
      <c r="K2" s="51" t="s">
        <v>21</v>
      </c>
      <c r="L2" s="51" t="s">
        <v>22</v>
      </c>
      <c r="M2" s="51" t="s">
        <v>23</v>
      </c>
      <c r="N2" s="55" t="s">
        <v>28</v>
      </c>
      <c r="O2" s="110"/>
      <c r="P2" s="117"/>
      <c r="Q2" s="54" t="s">
        <v>26</v>
      </c>
      <c r="R2" s="53" t="s">
        <v>27</v>
      </c>
    </row>
    <row r="3" spans="1:18" x14ac:dyDescent="0.2">
      <c r="A3" s="95" t="s">
        <v>33</v>
      </c>
      <c r="B3" s="57">
        <f ca="1">INDIRECT("'Team 1'!G6")</f>
        <v>0.8571428571428571</v>
      </c>
      <c r="C3" s="15">
        <f ca="1">INDIRECT("'Team 1'!G5")</f>
        <v>0.75</v>
      </c>
      <c r="D3" s="15">
        <f ca="1">INDIRECT("'Team 1'!G4")</f>
        <v>0.82608695652173914</v>
      </c>
      <c r="E3" s="15">
        <f ca="1">INDIRECT("'Team 1'!G3")</f>
        <v>0.7142857142857143</v>
      </c>
      <c r="F3" s="93"/>
      <c r="G3" s="97" t="str">
        <f ca="1">IF(H3=0, "Excellent", IF(H3=1, "Good", IF(H3=2, "Average", IF(H3=3, "Watch", IF(H3=4, "Bad", "")))))</f>
        <v>Good</v>
      </c>
      <c r="H3" s="87">
        <f ca="1">COUNTIF(B3:E3,"&lt;"&amp;G26)+COUNTIF(B3:E3,"&gt;"&amp;G27)</f>
        <v>1</v>
      </c>
      <c r="I3" s="102">
        <v>2</v>
      </c>
      <c r="J3" s="104">
        <v>4</v>
      </c>
      <c r="K3" s="104">
        <v>2</v>
      </c>
      <c r="L3" s="104">
        <v>1</v>
      </c>
      <c r="M3" s="104">
        <f>SUM(J3:L4)</f>
        <v>7</v>
      </c>
      <c r="N3" s="104">
        <v>0</v>
      </c>
      <c r="O3" s="106" t="str">
        <f>IF(M3&gt;O26, "Too Big", "Ideal")</f>
        <v>Ideal</v>
      </c>
      <c r="P3" s="118">
        <f>N3/(M3+I3)</f>
        <v>0</v>
      </c>
      <c r="Q3" s="73">
        <v>41158</v>
      </c>
      <c r="R3" s="78">
        <f ca="1">TODAY()-Q3</f>
        <v>42</v>
      </c>
    </row>
    <row r="4" spans="1:18" ht="13.5" thickBot="1" x14ac:dyDescent="0.25">
      <c r="A4" s="96"/>
      <c r="B4" s="58">
        <f ca="1">INDIRECT("'Team 1'!D6")</f>
        <v>41120</v>
      </c>
      <c r="C4" s="16">
        <f ca="1">INDIRECT("'Team 1'!D5")</f>
        <v>41134</v>
      </c>
      <c r="D4" s="16">
        <f ca="1">INDIRECT("'Team 1'!D4")</f>
        <v>41148</v>
      </c>
      <c r="E4" s="16">
        <f ca="1">INDIRECT("'Team 1'!D3")</f>
        <v>41162</v>
      </c>
      <c r="F4" s="94"/>
      <c r="G4" s="98"/>
      <c r="H4" s="88"/>
      <c r="I4" s="103"/>
      <c r="J4" s="105"/>
      <c r="K4" s="105"/>
      <c r="L4" s="105"/>
      <c r="M4" s="105"/>
      <c r="N4" s="105"/>
      <c r="O4" s="107"/>
      <c r="P4" s="119"/>
      <c r="Q4" s="75"/>
      <c r="R4" s="79"/>
    </row>
    <row r="5" spans="1:18" x14ac:dyDescent="0.2">
      <c r="A5" s="95" t="s">
        <v>34</v>
      </c>
      <c r="B5" s="57">
        <f ca="1">INDIRECT("'Team 2'!G6")</f>
        <v>1</v>
      </c>
      <c r="C5" s="15">
        <f ca="1">INDIRECT("'Team 2'!G5")</f>
        <v>0.92307692307692313</v>
      </c>
      <c r="D5" s="15">
        <f ca="1">INDIRECT("'Team 2'!G4")</f>
        <v>1.1538461538461537</v>
      </c>
      <c r="E5" s="15">
        <f ca="1">INDIRECT("'Team 2'!G3")</f>
        <v>1</v>
      </c>
      <c r="F5" s="93"/>
      <c r="G5" s="97" t="str">
        <f ca="1">IF(H5=0, "Excellent", IF(H5=1, "Good", IF(H5=2, "Average", IF(H5=3, "Watch", IF(H5=4, "Bad", "")))))</f>
        <v>Excellent</v>
      </c>
      <c r="H5" s="87">
        <f ca="1">COUNTIF(B5:E5,"&lt;"&amp;G26)+COUNTIF(B5:E5,"&gt;"&amp;G27)</f>
        <v>0</v>
      </c>
      <c r="I5" s="102">
        <v>3</v>
      </c>
      <c r="J5" s="104">
        <v>3</v>
      </c>
      <c r="K5" s="104">
        <v>3</v>
      </c>
      <c r="L5" s="104">
        <v>2</v>
      </c>
      <c r="M5" s="104">
        <f>SUM(J5:L6)</f>
        <v>8</v>
      </c>
      <c r="N5" s="104">
        <v>2</v>
      </c>
      <c r="O5" s="106" t="str">
        <f>IF(M5&gt;O26, "Too Big", "Ideal")</f>
        <v>Ideal</v>
      </c>
      <c r="P5" s="118">
        <f t="shared" ref="P5" si="0">N5/(M5+I5)</f>
        <v>0.18181818181818182</v>
      </c>
      <c r="Q5" s="73">
        <v>41144</v>
      </c>
      <c r="R5" s="78">
        <f ca="1">TODAY()-Q5</f>
        <v>56</v>
      </c>
    </row>
    <row r="6" spans="1:18" ht="13.5" thickBot="1" x14ac:dyDescent="0.25">
      <c r="A6" s="96"/>
      <c r="B6" s="58">
        <f ca="1">INDIRECT("'Team 2'!D6")</f>
        <v>41122</v>
      </c>
      <c r="C6" s="16">
        <f ca="1">INDIRECT("'Team 2'!D5")</f>
        <v>41136</v>
      </c>
      <c r="D6" s="16">
        <f ca="1">INDIRECT("'Team 2'!D4")</f>
        <v>41150</v>
      </c>
      <c r="E6" s="16">
        <f ca="1">INDIRECT("'Team 2'!D3")</f>
        <v>41164</v>
      </c>
      <c r="F6" s="94"/>
      <c r="G6" s="98"/>
      <c r="H6" s="88"/>
      <c r="I6" s="103"/>
      <c r="J6" s="105"/>
      <c r="K6" s="105"/>
      <c r="L6" s="105"/>
      <c r="M6" s="105"/>
      <c r="N6" s="105"/>
      <c r="O6" s="107"/>
      <c r="P6" s="119"/>
      <c r="Q6" s="75"/>
      <c r="R6" s="79"/>
    </row>
    <row r="7" spans="1:18" x14ac:dyDescent="0.2">
      <c r="A7" s="95" t="s">
        <v>35</v>
      </c>
      <c r="B7" s="57">
        <f ca="1">INDIRECT("'Team 3'!G6")</f>
        <v>0.95</v>
      </c>
      <c r="C7" s="15">
        <f ca="1">INDIRECT("'Team 3'!G5")</f>
        <v>0.72727272727272729</v>
      </c>
      <c r="D7" s="15">
        <f ca="1">INDIRECT("'Team 3'!G4")</f>
        <v>1</v>
      </c>
      <c r="E7" s="15">
        <f ca="1">INDIRECT("'Team 3'!G3")</f>
        <v>0.7857142857142857</v>
      </c>
      <c r="F7" s="93"/>
      <c r="G7" s="97" t="str">
        <f ca="1">IF(H7=0, "Excellent", IF(H7=1, "Good", IF(H7=2, "Average", IF(H7=3, "Watch", IF(H7=4, "Bad", "")))))</f>
        <v>Good</v>
      </c>
      <c r="H7" s="87">
        <f ca="1">COUNTIF(B7:E7,"&lt;"&amp;G26)+COUNTIF(B7:E7,"&gt;"&amp;G27)</f>
        <v>1</v>
      </c>
      <c r="I7" s="100">
        <v>3</v>
      </c>
      <c r="J7" s="104">
        <v>8</v>
      </c>
      <c r="K7" s="104">
        <v>2</v>
      </c>
      <c r="L7" s="104">
        <v>1</v>
      </c>
      <c r="M7" s="104">
        <f>SUM(J7:L8)</f>
        <v>11</v>
      </c>
      <c r="N7" s="104">
        <v>2</v>
      </c>
      <c r="O7" s="106" t="str">
        <f>IF(M7&gt;O26, "Too Big", "Ideal")</f>
        <v>Too Big</v>
      </c>
      <c r="P7" s="118">
        <f t="shared" ref="P7" si="1">N7/(M7+I7)</f>
        <v>0.14285714285714285</v>
      </c>
      <c r="Q7" s="73">
        <v>41136</v>
      </c>
      <c r="R7" s="78">
        <f ca="1">TODAY()-Q7</f>
        <v>64</v>
      </c>
    </row>
    <row r="8" spans="1:18" ht="13.5" thickBot="1" x14ac:dyDescent="0.25">
      <c r="A8" s="96"/>
      <c r="B8" s="58">
        <f ca="1">INDIRECT("'Team 3'!D6")</f>
        <v>41128</v>
      </c>
      <c r="C8" s="16">
        <f ca="1">INDIRECT("'Team 3'!D5")</f>
        <v>41142</v>
      </c>
      <c r="D8" s="16">
        <f ca="1">INDIRECT("'Team 3'!D4")</f>
        <v>41156</v>
      </c>
      <c r="E8" s="16">
        <f ca="1">INDIRECT("'Team 3'!D3")</f>
        <v>41170</v>
      </c>
      <c r="F8" s="94"/>
      <c r="G8" s="98"/>
      <c r="H8" s="88"/>
      <c r="I8" s="101"/>
      <c r="J8" s="105"/>
      <c r="K8" s="105"/>
      <c r="L8" s="105"/>
      <c r="M8" s="105"/>
      <c r="N8" s="105"/>
      <c r="O8" s="107"/>
      <c r="P8" s="119"/>
      <c r="Q8" s="75"/>
      <c r="R8" s="79"/>
    </row>
    <row r="9" spans="1:18" x14ac:dyDescent="0.2">
      <c r="A9" s="95" t="s">
        <v>36</v>
      </c>
      <c r="B9" s="57">
        <f ca="1">INDIRECT("'Team 4'!G6")</f>
        <v>1</v>
      </c>
      <c r="C9" s="15">
        <f ca="1">INDIRECT("'Team 4'!G5")</f>
        <v>0.77777777777777779</v>
      </c>
      <c r="D9" s="15">
        <f ca="1">INDIRECT("'Team 4'!G4")</f>
        <v>0.83333333333333337</v>
      </c>
      <c r="E9" s="15">
        <f ca="1">INDIRECT("'Team 4'!G3")</f>
        <v>0.8</v>
      </c>
      <c r="F9" s="93"/>
      <c r="G9" s="97" t="str">
        <f ca="1">IF(H9=0, "Excellent", IF(H9=1, "Good", IF(H9=2, "Average", IF(H9=3, "Watch", IF(H9=4, "Bad", "")))))</f>
        <v>Excellent</v>
      </c>
      <c r="H9" s="87">
        <f ca="1">COUNTIF(B9:E9,"&lt;"&amp;G26)+COUNTIF(B9:E9,"&gt;"&amp;G27)</f>
        <v>0</v>
      </c>
      <c r="I9" s="100">
        <v>3</v>
      </c>
      <c r="J9" s="104">
        <v>2</v>
      </c>
      <c r="K9" s="104">
        <v>2</v>
      </c>
      <c r="L9" s="104">
        <v>0</v>
      </c>
      <c r="M9" s="104">
        <f>SUM(J9:L10)</f>
        <v>4</v>
      </c>
      <c r="N9" s="104">
        <v>1</v>
      </c>
      <c r="O9" s="106" t="str">
        <f>IF(M9&gt;O26, "Too Big", "Ideal")</f>
        <v>Ideal</v>
      </c>
      <c r="P9" s="118">
        <f t="shared" ref="P9" si="2">N9/(M9+I9)</f>
        <v>0.14285714285714285</v>
      </c>
      <c r="Q9" s="73">
        <v>41162</v>
      </c>
      <c r="R9" s="78">
        <f ca="1">TODAY()-Q9</f>
        <v>38</v>
      </c>
    </row>
    <row r="10" spans="1:18" ht="13.5" thickBot="1" x14ac:dyDescent="0.25">
      <c r="A10" s="96"/>
      <c r="B10" s="58">
        <f ca="1">INDIRECT("'Team 4'!D6")</f>
        <v>41128</v>
      </c>
      <c r="C10" s="16">
        <f ca="1">INDIRECT("'Team 4'!D5")</f>
        <v>41142</v>
      </c>
      <c r="D10" s="16">
        <f ca="1">INDIRECT("'Team 4'!D4")</f>
        <v>41156</v>
      </c>
      <c r="E10" s="16">
        <f ca="1">INDIRECT("'Team 4'!D3")</f>
        <v>41170</v>
      </c>
      <c r="F10" s="94"/>
      <c r="G10" s="98"/>
      <c r="H10" s="88"/>
      <c r="I10" s="101"/>
      <c r="J10" s="105"/>
      <c r="K10" s="105"/>
      <c r="L10" s="105"/>
      <c r="M10" s="105"/>
      <c r="N10" s="105"/>
      <c r="O10" s="107"/>
      <c r="P10" s="119"/>
      <c r="Q10" s="75"/>
      <c r="R10" s="79"/>
    </row>
    <row r="11" spans="1:18" x14ac:dyDescent="0.2">
      <c r="A11" s="95" t="s">
        <v>37</v>
      </c>
      <c r="B11" s="57">
        <f ca="1">INDIRECT("'Team 5'!G6")</f>
        <v>0.82352941176470584</v>
      </c>
      <c r="C11" s="15">
        <f ca="1">INDIRECT("'Team 5'!G5")</f>
        <v>1.1666666666666667</v>
      </c>
      <c r="D11" s="15">
        <f ca="1">INDIRECT("'Team 5'!G4")</f>
        <v>1</v>
      </c>
      <c r="E11" s="15">
        <f ca="1">INDIRECT("'Team 5'!G3")</f>
        <v>1</v>
      </c>
      <c r="F11" s="93"/>
      <c r="G11" s="97" t="str">
        <f ca="1">IF(H11=0, "Excellent", IF(H11=1, "Good", IF(H11=2, "Average", IF(H11=3, "Watch", IF(H11=4, "Bad", "")))))</f>
        <v>Excellent</v>
      </c>
      <c r="H11" s="87">
        <f ca="1">COUNTIF(B11:E11,"&lt;"&amp;G26)+COUNTIF(B11:E11,"&gt;"&amp;G27)</f>
        <v>0</v>
      </c>
      <c r="I11" s="100">
        <v>3</v>
      </c>
      <c r="J11" s="104">
        <v>3</v>
      </c>
      <c r="K11" s="104">
        <v>2</v>
      </c>
      <c r="L11" s="104">
        <v>2</v>
      </c>
      <c r="M11" s="104">
        <f>SUM(J11:L12)</f>
        <v>7</v>
      </c>
      <c r="N11" s="104">
        <v>5</v>
      </c>
      <c r="O11" s="106" t="str">
        <f>IF(M11&gt;O26, "Too Big", "Ideal")</f>
        <v>Ideal</v>
      </c>
      <c r="P11" s="118">
        <f t="shared" ref="P11" si="3">N11/(M11+I11)</f>
        <v>0.5</v>
      </c>
      <c r="Q11" s="73">
        <v>41197</v>
      </c>
      <c r="R11" s="78">
        <f ca="1">TODAY()-Q11</f>
        <v>3</v>
      </c>
    </row>
    <row r="12" spans="1:18" ht="13.5" thickBot="1" x14ac:dyDescent="0.25">
      <c r="A12" s="96"/>
      <c r="B12" s="58">
        <f ca="1">INDIRECT("'Team 5'!D6")</f>
        <v>41129</v>
      </c>
      <c r="C12" s="16">
        <f ca="1">INDIRECT("'Team 5'!D5")</f>
        <v>41143</v>
      </c>
      <c r="D12" s="16">
        <f ca="1">INDIRECT("'Team 5'!D4")</f>
        <v>41157</v>
      </c>
      <c r="E12" s="16">
        <f ca="1">INDIRECT("'Team 5'!D3")</f>
        <v>41171</v>
      </c>
      <c r="F12" s="94"/>
      <c r="G12" s="98"/>
      <c r="H12" s="88"/>
      <c r="I12" s="101"/>
      <c r="J12" s="105"/>
      <c r="K12" s="105"/>
      <c r="L12" s="105"/>
      <c r="M12" s="105"/>
      <c r="N12" s="105"/>
      <c r="O12" s="107"/>
      <c r="P12" s="119"/>
      <c r="Q12" s="75"/>
      <c r="R12" s="79"/>
    </row>
    <row r="13" spans="1:18" x14ac:dyDescent="0.2">
      <c r="A13" s="95" t="s">
        <v>38</v>
      </c>
      <c r="B13" s="59">
        <f ca="1">INDIRECT("'Team 6'!G6")</f>
        <v>1</v>
      </c>
      <c r="C13" s="56">
        <f ca="1">INDIRECT("'Team 6'!G5")</f>
        <v>0.9</v>
      </c>
      <c r="D13" s="56">
        <f ca="1">INDIRECT("'Team 6'!G4")</f>
        <v>0.8</v>
      </c>
      <c r="E13" s="56">
        <f ca="1">INDIRECT("'Team 6'!G3")</f>
        <v>1</v>
      </c>
      <c r="F13" s="99"/>
      <c r="G13" s="97" t="str">
        <f ca="1">IF(H13=0, "Excellent", IF(H13=1, "Good", IF(H13=2, "Average", IF(H13=3, "Watch", IF(H13=4, "Bad", "")))))</f>
        <v>Excellent</v>
      </c>
      <c r="H13" s="87">
        <f ca="1">COUNTIF(B13:E13,"&lt;"&amp;G26)+COUNTIF(B13:E13,"&gt;"&amp;G27)</f>
        <v>0</v>
      </c>
      <c r="I13" s="100">
        <v>2</v>
      </c>
      <c r="J13" s="104">
        <v>7</v>
      </c>
      <c r="K13" s="104">
        <v>2</v>
      </c>
      <c r="L13" s="104">
        <v>2</v>
      </c>
      <c r="M13" s="104">
        <f>SUM(J13:L14)</f>
        <v>11</v>
      </c>
      <c r="N13" s="104">
        <v>2</v>
      </c>
      <c r="O13" s="106" t="str">
        <f>IF(M13&gt;O26, "Too Big", "Ideal")</f>
        <v>Too Big</v>
      </c>
      <c r="P13" s="118">
        <f t="shared" ref="P13" si="4">N13/(M13+I13)</f>
        <v>0.15384615384615385</v>
      </c>
      <c r="Q13" s="80">
        <v>41167</v>
      </c>
      <c r="R13" s="78">
        <f ca="1">TODAY()-Q13</f>
        <v>33</v>
      </c>
    </row>
    <row r="14" spans="1:18" ht="13.5" thickBot="1" x14ac:dyDescent="0.25">
      <c r="A14" s="96"/>
      <c r="B14" s="58">
        <f ca="1">INDIRECT("'Team 6'!D6")</f>
        <v>41107</v>
      </c>
      <c r="C14" s="16">
        <f ca="1">INDIRECT("'Team 6'!D5")</f>
        <v>41122</v>
      </c>
      <c r="D14" s="16">
        <f ca="1">INDIRECT("'Team 6'!D4")</f>
        <v>41137</v>
      </c>
      <c r="E14" s="16">
        <f ca="1">INDIRECT("'Team 6'!D3")</f>
        <v>41151</v>
      </c>
      <c r="F14" s="94"/>
      <c r="G14" s="98"/>
      <c r="H14" s="88"/>
      <c r="I14" s="101"/>
      <c r="J14" s="105"/>
      <c r="K14" s="105"/>
      <c r="L14" s="105"/>
      <c r="M14" s="105"/>
      <c r="N14" s="105"/>
      <c r="O14" s="107"/>
      <c r="P14" s="119"/>
      <c r="Q14" s="74"/>
      <c r="R14" s="79"/>
    </row>
    <row r="15" spans="1:18" x14ac:dyDescent="0.2">
      <c r="A15" s="95" t="s">
        <v>39</v>
      </c>
      <c r="B15" s="57">
        <f ca="1">INDIRECT("'Team 7'!G6")</f>
        <v>0</v>
      </c>
      <c r="C15" s="15">
        <f ca="1">INDIRECT("'Team 7'!G5")</f>
        <v>0.6875</v>
      </c>
      <c r="D15" s="15">
        <f ca="1">INDIRECT("'Team 7'!G4")</f>
        <v>0.33333333333333331</v>
      </c>
      <c r="E15" s="15">
        <f ca="1">INDIRECT("'Team 7'!G3")</f>
        <v>1</v>
      </c>
      <c r="F15" s="93"/>
      <c r="G15" s="97" t="str">
        <f ca="1">IF(H15=0, "Excellent", IF(H15=1, "Good", IF(H15=2, "Average", IF(H15=3, "Watch", IF(H15=4, "Bad", "")))))</f>
        <v>Watch</v>
      </c>
      <c r="H15" s="87">
        <f ca="1">COUNTIF(B15:E15,"&lt;"&amp;G26)+COUNTIF(B15:E15,"&gt;"&amp;G27)</f>
        <v>3</v>
      </c>
      <c r="I15" s="100">
        <v>3</v>
      </c>
      <c r="J15" s="104">
        <v>2</v>
      </c>
      <c r="K15" s="104">
        <v>1</v>
      </c>
      <c r="L15" s="104">
        <v>2</v>
      </c>
      <c r="M15" s="104">
        <f>SUM(J15:L16)</f>
        <v>5</v>
      </c>
      <c r="N15" s="104">
        <v>3</v>
      </c>
      <c r="O15" s="106" t="str">
        <f>IF(M15&gt;O26, "Too Big", "Ideal")</f>
        <v>Ideal</v>
      </c>
      <c r="P15" s="118">
        <f t="shared" ref="P15" si="5">N15/(M15+I15)</f>
        <v>0.375</v>
      </c>
      <c r="Q15" s="73">
        <v>41117</v>
      </c>
      <c r="R15" s="78">
        <f ca="1">TODAY()-Q15</f>
        <v>83</v>
      </c>
    </row>
    <row r="16" spans="1:18" ht="13.5" thickBot="1" x14ac:dyDescent="0.25">
      <c r="A16" s="96"/>
      <c r="B16" s="58">
        <f ca="1">INDIRECT("'Team 7'!D6")</f>
        <v>41122</v>
      </c>
      <c r="C16" s="16">
        <f ca="1">INDIRECT("'Team 7'!D5")</f>
        <v>41136</v>
      </c>
      <c r="D16" s="16">
        <f ca="1">INDIRECT("'Team 7'!D4")</f>
        <v>41150</v>
      </c>
      <c r="E16" s="16">
        <f ca="1">INDIRECT("'Team 7'!D3")</f>
        <v>41165</v>
      </c>
      <c r="F16" s="94"/>
      <c r="G16" s="98"/>
      <c r="H16" s="88"/>
      <c r="I16" s="101"/>
      <c r="J16" s="105"/>
      <c r="K16" s="105"/>
      <c r="L16" s="105"/>
      <c r="M16" s="105"/>
      <c r="N16" s="105"/>
      <c r="O16" s="107"/>
      <c r="P16" s="119"/>
      <c r="Q16" s="74"/>
      <c r="R16" s="79"/>
    </row>
    <row r="17" spans="1:18" x14ac:dyDescent="0.2">
      <c r="A17" s="95" t="s">
        <v>40</v>
      </c>
      <c r="B17" s="57">
        <f ca="1">INDIRECT("'Team 8'!G6")</f>
        <v>1</v>
      </c>
      <c r="C17" s="15">
        <f ca="1">INDIRECT("'Team 8'!G5")</f>
        <v>1</v>
      </c>
      <c r="D17" s="15">
        <f ca="1">INDIRECT("'Team 8'!G4")</f>
        <v>0.91666666666666663</v>
      </c>
      <c r="E17" s="15">
        <f ca="1">INDIRECT("'Team 8'!G3")</f>
        <v>0.7931034482758621</v>
      </c>
      <c r="F17" s="93"/>
      <c r="G17" s="97" t="str">
        <f ca="1">IF(H17=0, "Excellent", IF(H17=1, "Good", IF(H17=2, "Average", IF(H17=3, "Watch", IF(H17=4, "Bad", "")))))</f>
        <v>Excellent</v>
      </c>
      <c r="H17" s="87">
        <f ca="1">COUNTIF(B17:E17,"&lt;"&amp;G26)+COUNTIF(B17:E17,"&gt;"&amp;G27)</f>
        <v>0</v>
      </c>
      <c r="I17" s="100">
        <v>3</v>
      </c>
      <c r="J17" s="104">
        <v>6</v>
      </c>
      <c r="K17" s="104">
        <v>4</v>
      </c>
      <c r="L17" s="104">
        <v>2</v>
      </c>
      <c r="M17" s="104">
        <f>SUM(J17:L18)</f>
        <v>12</v>
      </c>
      <c r="N17" s="104">
        <v>4</v>
      </c>
      <c r="O17" s="106" t="str">
        <f>IF(M17&gt;O26, "Too Big", "Ideal")</f>
        <v>Too Big</v>
      </c>
      <c r="P17" s="118">
        <f t="shared" ref="P17" si="6">N17/(M17+I17)</f>
        <v>0.26666666666666666</v>
      </c>
      <c r="Q17" s="73">
        <v>41152</v>
      </c>
      <c r="R17" s="78">
        <f ca="1">TODAY()-Q17</f>
        <v>48</v>
      </c>
    </row>
    <row r="18" spans="1:18" ht="13.5" thickBot="1" x14ac:dyDescent="0.25">
      <c r="A18" s="96"/>
      <c r="B18" s="58">
        <f ca="1">INDIRECT("'Team 8'!D6")</f>
        <v>41122</v>
      </c>
      <c r="C18" s="16">
        <f ca="1">INDIRECT("'Team 8'!D5")</f>
        <v>41137</v>
      </c>
      <c r="D18" s="16">
        <f ca="1">INDIRECT("'Team 8'!D4")</f>
        <v>41150</v>
      </c>
      <c r="E18" s="16">
        <f ca="1">INDIRECT("'Team 8'!D3")</f>
        <v>41164</v>
      </c>
      <c r="F18" s="94"/>
      <c r="G18" s="98"/>
      <c r="H18" s="88"/>
      <c r="I18" s="101"/>
      <c r="J18" s="105"/>
      <c r="K18" s="105"/>
      <c r="L18" s="105"/>
      <c r="M18" s="105"/>
      <c r="N18" s="105"/>
      <c r="O18" s="107"/>
      <c r="P18" s="119"/>
      <c r="Q18" s="74"/>
      <c r="R18" s="79"/>
    </row>
    <row r="19" spans="1:18" x14ac:dyDescent="0.2">
      <c r="A19" s="95" t="s">
        <v>41</v>
      </c>
      <c r="B19" s="57">
        <f ca="1">INDIRECT("'Team 9'!G6")</f>
        <v>1</v>
      </c>
      <c r="C19" s="15">
        <f ca="1">INDIRECT("'Team 9'!G5")</f>
        <v>0.8571428571428571</v>
      </c>
      <c r="D19" s="15">
        <f ca="1">INDIRECT("'Team 9'!G4")</f>
        <v>0.75</v>
      </c>
      <c r="E19" s="15">
        <f ca="1">INDIRECT("'Team 9'!G3")</f>
        <v>1</v>
      </c>
      <c r="F19" s="93"/>
      <c r="G19" s="97" t="str">
        <f ca="1">IF(H19=0, "Excellent", IF(H19=1, "Good", IF(H19=2, "Average", IF(H19=3, "Watch", IF(H19=4, "Bad", "")))))</f>
        <v>Excellent</v>
      </c>
      <c r="H19" s="87">
        <f ca="1">COUNTIF(B19:E19,"&lt;"&amp;G26)+COUNTIF(B19:E19,"&gt;"&amp;G27)</f>
        <v>0</v>
      </c>
      <c r="I19" s="100">
        <v>2</v>
      </c>
      <c r="J19" s="104">
        <v>2</v>
      </c>
      <c r="K19" s="104">
        <v>2</v>
      </c>
      <c r="L19" s="104">
        <v>1</v>
      </c>
      <c r="M19" s="104">
        <f>SUM(J19:L20)</f>
        <v>5</v>
      </c>
      <c r="N19" s="104">
        <v>4</v>
      </c>
      <c r="O19" s="106" t="str">
        <f>IF(M19&gt;O26, "Too Big", "Ideal")</f>
        <v>Ideal</v>
      </c>
      <c r="P19" s="118">
        <f t="shared" ref="P19" si="7">N19/(M19+I19)</f>
        <v>0.5714285714285714</v>
      </c>
      <c r="Q19" s="73">
        <v>41136</v>
      </c>
      <c r="R19" s="78">
        <f ca="1">TODAY()-Q19</f>
        <v>64</v>
      </c>
    </row>
    <row r="20" spans="1:18" ht="13.5" thickBot="1" x14ac:dyDescent="0.25">
      <c r="A20" s="96"/>
      <c r="B20" s="58">
        <f ca="1">INDIRECT("'Team 9'!D6")</f>
        <v>41114</v>
      </c>
      <c r="C20" s="16">
        <f ca="1">INDIRECT("'Team 9'!D5")</f>
        <v>41135</v>
      </c>
      <c r="D20" s="16">
        <f ca="1">INDIRECT("'Team 9'!D4")</f>
        <v>41149</v>
      </c>
      <c r="E20" s="16">
        <f ca="1">INDIRECT("'Team 9'!D3")</f>
        <v>41163</v>
      </c>
      <c r="F20" s="94"/>
      <c r="G20" s="98"/>
      <c r="H20" s="88"/>
      <c r="I20" s="101"/>
      <c r="J20" s="105"/>
      <c r="K20" s="105"/>
      <c r="L20" s="105"/>
      <c r="M20" s="105"/>
      <c r="N20" s="105"/>
      <c r="O20" s="107"/>
      <c r="P20" s="119"/>
      <c r="Q20" s="74"/>
      <c r="R20" s="79"/>
    </row>
    <row r="21" spans="1:18" x14ac:dyDescent="0.2">
      <c r="A21" s="95" t="s">
        <v>42</v>
      </c>
      <c r="B21" s="57">
        <f ca="1">INDIRECT("'Team 10'!G6")</f>
        <v>1</v>
      </c>
      <c r="C21" s="15">
        <f ca="1">INDIRECT("'Team 10'!G5")</f>
        <v>1</v>
      </c>
      <c r="D21" s="15">
        <f ca="1">INDIRECT("'Team 10'!G4")</f>
        <v>1.375</v>
      </c>
      <c r="E21" s="15">
        <f ca="1">INDIRECT("'Team 10'!G3")</f>
        <v>0.92307692307692313</v>
      </c>
      <c r="F21" s="93"/>
      <c r="G21" s="97" t="str">
        <f ca="1">IF(H21=0, "Excellent", IF(H21=1, "Good", IF(H21=2, "Average", IF(H21=3, "Watch", IF(H21=4, "Bad", "")))))</f>
        <v>Good</v>
      </c>
      <c r="H21" s="87">
        <f ca="1">COUNTIF(B21:E21,"&lt;"&amp;G26)+COUNTIF(B21:E21,"&gt;"&amp;G27)</f>
        <v>1</v>
      </c>
      <c r="I21" s="102">
        <v>3</v>
      </c>
      <c r="J21" s="104">
        <v>5</v>
      </c>
      <c r="K21" s="104">
        <v>2</v>
      </c>
      <c r="L21" s="104">
        <v>1</v>
      </c>
      <c r="M21" s="104">
        <f>SUM(J21:L22)</f>
        <v>8</v>
      </c>
      <c r="N21" s="104">
        <v>1</v>
      </c>
      <c r="O21" s="106" t="str">
        <f>IF(M21&gt;O26, "Too Big", "Ideal")</f>
        <v>Ideal</v>
      </c>
      <c r="P21" s="118">
        <f t="shared" ref="P21" si="8">N21/(M21+I21)</f>
        <v>9.0909090909090912E-2</v>
      </c>
      <c r="Q21" s="73">
        <v>41167</v>
      </c>
      <c r="R21" s="78">
        <f ca="1">TODAY()-Q21</f>
        <v>33</v>
      </c>
    </row>
    <row r="22" spans="1:18" ht="13.5" thickBot="1" x14ac:dyDescent="0.25">
      <c r="A22" s="96"/>
      <c r="B22" s="58">
        <f ca="1">INDIRECT("'Team 10'!D6")</f>
        <v>41121</v>
      </c>
      <c r="C22" s="16">
        <f ca="1">INDIRECT("'Team 10'!D5")</f>
        <v>41135</v>
      </c>
      <c r="D22" s="16">
        <f ca="1">INDIRECT("'Team 10'!D4")</f>
        <v>37496</v>
      </c>
      <c r="E22" s="16">
        <f ca="1">INDIRECT("'Team 10'!D3")</f>
        <v>41163</v>
      </c>
      <c r="F22" s="94"/>
      <c r="G22" s="98"/>
      <c r="H22" s="88"/>
      <c r="I22" s="103"/>
      <c r="J22" s="105"/>
      <c r="K22" s="105"/>
      <c r="L22" s="105"/>
      <c r="M22" s="105"/>
      <c r="N22" s="105"/>
      <c r="O22" s="107"/>
      <c r="P22" s="119"/>
      <c r="Q22" s="74"/>
      <c r="R22" s="79"/>
    </row>
    <row r="23" spans="1:18" x14ac:dyDescent="0.2">
      <c r="A23" s="95" t="s">
        <v>43</v>
      </c>
      <c r="B23" s="57">
        <f ca="1">INDIRECT("'Team 11'!G6")</f>
        <v>0.83333333333333337</v>
      </c>
      <c r="C23" s="15">
        <f ca="1">INDIRECT("'Team 11'!G5")</f>
        <v>1</v>
      </c>
      <c r="D23" s="15">
        <f ca="1">INDIRECT("'Team 11'!G4")</f>
        <v>0.7</v>
      </c>
      <c r="E23" s="15">
        <f ca="1">INDIRECT("'Team 11'!G3")</f>
        <v>0.66666666666666663</v>
      </c>
      <c r="F23" s="93"/>
      <c r="G23" s="97" t="str">
        <f ca="1">IF(H23=0, "Excellent", IF(H23=1, "Good", IF(H23=2, "Average", IF(H23=3, "Watch", IF(H23=4, "Bad", "")))))</f>
        <v>Average</v>
      </c>
      <c r="H23" s="87">
        <f ca="1">COUNTIF(B23:E23,"&lt;"&amp;G26)+COUNTIF(B23:E23,"&gt;"&amp;G77)</f>
        <v>2</v>
      </c>
      <c r="I23" s="108">
        <v>3</v>
      </c>
      <c r="J23" s="111">
        <v>4</v>
      </c>
      <c r="K23" s="111">
        <v>1</v>
      </c>
      <c r="L23" s="111">
        <v>1</v>
      </c>
      <c r="M23" s="111">
        <f>SUM(J23:L24)</f>
        <v>6</v>
      </c>
      <c r="N23" s="111">
        <v>2</v>
      </c>
      <c r="O23" s="106" t="str">
        <f>IF(M23&gt;O26, "Too Big", "Ideal")</f>
        <v>Ideal</v>
      </c>
      <c r="P23" s="118">
        <f t="shared" ref="P23" si="9">N23/(M23+I23)</f>
        <v>0.22222222222222221</v>
      </c>
      <c r="Q23" s="73">
        <v>41144</v>
      </c>
      <c r="R23" s="78">
        <f ca="1">TODAY()-Q23</f>
        <v>56</v>
      </c>
    </row>
    <row r="24" spans="1:18" ht="13.5" thickBot="1" x14ac:dyDescent="0.25">
      <c r="A24" s="96"/>
      <c r="B24" s="58">
        <f ca="1">INDIRECT("'Team 11'!D6")</f>
        <v>41157</v>
      </c>
      <c r="C24" s="16">
        <f ca="1">INDIRECT("'Team 11'!D5")</f>
        <v>41157</v>
      </c>
      <c r="D24" s="16">
        <f ca="1">INDIRECT("'Team 11'!D4")</f>
        <v>41171</v>
      </c>
      <c r="E24" s="16">
        <f ca="1">INDIRECT("'Team 11'!D3")</f>
        <v>41171</v>
      </c>
      <c r="F24" s="94"/>
      <c r="G24" s="98"/>
      <c r="H24" s="88"/>
      <c r="I24" s="101"/>
      <c r="J24" s="105"/>
      <c r="K24" s="105"/>
      <c r="L24" s="105"/>
      <c r="M24" s="105"/>
      <c r="N24" s="105"/>
      <c r="O24" s="107"/>
      <c r="P24" s="119"/>
      <c r="Q24" s="75"/>
      <c r="R24" s="79"/>
    </row>
    <row r="26" spans="1:18" x14ac:dyDescent="0.2">
      <c r="A26" s="112" t="s">
        <v>31</v>
      </c>
      <c r="B26" s="67"/>
      <c r="C26" s="67"/>
      <c r="D26" s="67"/>
      <c r="E26" s="67"/>
      <c r="F26" s="67"/>
      <c r="G26" s="68">
        <v>0.75</v>
      </c>
      <c r="H26" s="67"/>
      <c r="I26" s="67"/>
      <c r="J26" s="67"/>
      <c r="K26" s="67"/>
      <c r="L26" s="67"/>
      <c r="M26" s="67"/>
      <c r="N26" s="67"/>
      <c r="O26" s="67">
        <v>9</v>
      </c>
      <c r="P26" s="68">
        <v>0.33</v>
      </c>
      <c r="Q26" s="67"/>
      <c r="R26" s="69">
        <v>60</v>
      </c>
    </row>
    <row r="27" spans="1:18" x14ac:dyDescent="0.2">
      <c r="A27" s="113"/>
      <c r="B27" s="70"/>
      <c r="C27" s="70"/>
      <c r="D27" s="70"/>
      <c r="E27" s="70"/>
      <c r="F27" s="70"/>
      <c r="G27" s="71">
        <v>1.25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2"/>
    </row>
  </sheetData>
  <mergeCells count="163">
    <mergeCell ref="A26:A27"/>
    <mergeCell ref="N19:N20"/>
    <mergeCell ref="N21:N22"/>
    <mergeCell ref="N23:N24"/>
    <mergeCell ref="I1:N1"/>
    <mergeCell ref="P1:P2"/>
    <mergeCell ref="P3:P4"/>
    <mergeCell ref="P5:P6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N3:N4"/>
    <mergeCell ref="N5:N6"/>
    <mergeCell ref="N7:N8"/>
    <mergeCell ref="N9:N10"/>
    <mergeCell ref="N11:N12"/>
    <mergeCell ref="N13:N14"/>
    <mergeCell ref="N15:N16"/>
    <mergeCell ref="N17:N18"/>
    <mergeCell ref="J23:J24"/>
    <mergeCell ref="K23:K24"/>
    <mergeCell ref="L23:L24"/>
    <mergeCell ref="M23:M24"/>
    <mergeCell ref="O23:O24"/>
    <mergeCell ref="J21:J22"/>
    <mergeCell ref="K21:K22"/>
    <mergeCell ref="L21:L22"/>
    <mergeCell ref="M21:M22"/>
    <mergeCell ref="O21:O22"/>
    <mergeCell ref="J19:J20"/>
    <mergeCell ref="K19:K20"/>
    <mergeCell ref="L19:L20"/>
    <mergeCell ref="M19:M20"/>
    <mergeCell ref="O19:O20"/>
    <mergeCell ref="O1:O2"/>
    <mergeCell ref="J17:J18"/>
    <mergeCell ref="K17:K18"/>
    <mergeCell ref="L17:L18"/>
    <mergeCell ref="M17:M18"/>
    <mergeCell ref="O17:O18"/>
    <mergeCell ref="J15:J16"/>
    <mergeCell ref="K15:K16"/>
    <mergeCell ref="L15:L16"/>
    <mergeCell ref="M15:M16"/>
    <mergeCell ref="O15:O16"/>
    <mergeCell ref="O11:O12"/>
    <mergeCell ref="J13:J14"/>
    <mergeCell ref="K13:K14"/>
    <mergeCell ref="L13:L14"/>
    <mergeCell ref="M13:M14"/>
    <mergeCell ref="O13:O14"/>
    <mergeCell ref="J11:J12"/>
    <mergeCell ref="K11:K12"/>
    <mergeCell ref="L11:L12"/>
    <mergeCell ref="M3:M4"/>
    <mergeCell ref="M5:M6"/>
    <mergeCell ref="M7:M8"/>
    <mergeCell ref="M9:M10"/>
    <mergeCell ref="M11:M12"/>
    <mergeCell ref="J7:J8"/>
    <mergeCell ref="K7:K8"/>
    <mergeCell ref="L7:L8"/>
    <mergeCell ref="O7:O8"/>
    <mergeCell ref="J9:J10"/>
    <mergeCell ref="K9:K10"/>
    <mergeCell ref="L9:L10"/>
    <mergeCell ref="O9:O10"/>
    <mergeCell ref="J3:J4"/>
    <mergeCell ref="K3:K4"/>
    <mergeCell ref="O3:O4"/>
    <mergeCell ref="L3:L4"/>
    <mergeCell ref="J5:J6"/>
    <mergeCell ref="K5:K6"/>
    <mergeCell ref="L5:L6"/>
    <mergeCell ref="O5:O6"/>
    <mergeCell ref="A23:A24"/>
    <mergeCell ref="F23:F24"/>
    <mergeCell ref="G23:G24"/>
    <mergeCell ref="H23:H24"/>
    <mergeCell ref="I23:I24"/>
    <mergeCell ref="A21:A22"/>
    <mergeCell ref="F21:F22"/>
    <mergeCell ref="G21:G22"/>
    <mergeCell ref="H21:H22"/>
    <mergeCell ref="I21:I22"/>
    <mergeCell ref="A19:A20"/>
    <mergeCell ref="F19:F20"/>
    <mergeCell ref="G19:G20"/>
    <mergeCell ref="H19:H20"/>
    <mergeCell ref="I19:I20"/>
    <mergeCell ref="A17:A18"/>
    <mergeCell ref="F17:F18"/>
    <mergeCell ref="G17:G18"/>
    <mergeCell ref="H17:H18"/>
    <mergeCell ref="I17:I18"/>
    <mergeCell ref="A15:A16"/>
    <mergeCell ref="F15:F16"/>
    <mergeCell ref="G15:G16"/>
    <mergeCell ref="H15:H16"/>
    <mergeCell ref="I15:I16"/>
    <mergeCell ref="A13:A14"/>
    <mergeCell ref="F13:F14"/>
    <mergeCell ref="G13:G14"/>
    <mergeCell ref="H13:H14"/>
    <mergeCell ref="I13:I14"/>
    <mergeCell ref="I7:I8"/>
    <mergeCell ref="A5:A6"/>
    <mergeCell ref="A3:A4"/>
    <mergeCell ref="G5:G6"/>
    <mergeCell ref="F5:F6"/>
    <mergeCell ref="I5:I6"/>
    <mergeCell ref="G3:G4"/>
    <mergeCell ref="I3:I4"/>
    <mergeCell ref="A11:A12"/>
    <mergeCell ref="F11:F12"/>
    <mergeCell ref="G11:G12"/>
    <mergeCell ref="H11:H12"/>
    <mergeCell ref="I11:I12"/>
    <mergeCell ref="A9:A10"/>
    <mergeCell ref="F9:F10"/>
    <mergeCell ref="G9:G10"/>
    <mergeCell ref="H9:H10"/>
    <mergeCell ref="I9:I10"/>
    <mergeCell ref="B2:E2"/>
    <mergeCell ref="B1:F1"/>
    <mergeCell ref="A1:A2"/>
    <mergeCell ref="H5:H6"/>
    <mergeCell ref="G1:H2"/>
    <mergeCell ref="F3:F4"/>
    <mergeCell ref="H3:H4"/>
    <mergeCell ref="A7:A8"/>
    <mergeCell ref="F7:F8"/>
    <mergeCell ref="G7:G8"/>
    <mergeCell ref="H7:H8"/>
    <mergeCell ref="Q19:Q20"/>
    <mergeCell ref="Q21:Q22"/>
    <mergeCell ref="Q23:Q24"/>
    <mergeCell ref="Q1:R1"/>
    <mergeCell ref="R3:R4"/>
    <mergeCell ref="R5:R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Q3:Q4"/>
    <mergeCell ref="Q5:Q6"/>
    <mergeCell ref="Q7:Q8"/>
    <mergeCell ref="Q9:Q10"/>
    <mergeCell ref="Q11:Q12"/>
    <mergeCell ref="Q13:Q14"/>
    <mergeCell ref="Q15:Q16"/>
    <mergeCell ref="Q17:Q18"/>
  </mergeCells>
  <conditionalFormatting sqref="I3:I24">
    <cfRule type="cellIs" dxfId="26" priority="85" operator="between">
      <formula>0</formula>
      <formula>2</formula>
    </cfRule>
  </conditionalFormatting>
  <conditionalFormatting sqref="O3:O4">
    <cfRule type="cellIs" dxfId="25" priority="51" operator="equal">
      <formula>"Too Big"</formula>
    </cfRule>
    <cfRule type="iconSet" priority="83">
      <iconSet iconSet="3TrafficLights2">
        <cfvo type="percent" val="0"/>
        <cfvo type="percent" val="33"/>
        <cfvo type="percent" val="67"/>
      </iconSet>
    </cfRule>
  </conditionalFormatting>
  <conditionalFormatting sqref="G3:G24">
    <cfRule type="cellIs" dxfId="24" priority="1" operator="equal">
      <formula>"Bad"</formula>
    </cfRule>
    <cfRule type="cellIs" dxfId="23" priority="81" operator="equal">
      <formula>"Watch"</formula>
    </cfRule>
  </conditionalFormatting>
  <conditionalFormatting sqref="R3:R4">
    <cfRule type="cellIs" dxfId="22" priority="78" operator="greaterThan">
      <formula>$R$26</formula>
    </cfRule>
  </conditionalFormatting>
  <conditionalFormatting sqref="P3:P24">
    <cfRule type="cellIs" dxfId="21" priority="62" operator="greaterThan">
      <formula>$P$26</formula>
    </cfRule>
  </conditionalFormatting>
  <conditionalFormatting sqref="O9:O10">
    <cfRule type="cellIs" dxfId="20" priority="45" operator="equal">
      <formula>"Too Big"</formula>
    </cfRule>
    <cfRule type="iconSet" priority="46">
      <iconSet iconSet="3TrafficLights2">
        <cfvo type="percent" val="0"/>
        <cfvo type="percent" val="33"/>
        <cfvo type="percent" val="67"/>
      </iconSet>
    </cfRule>
  </conditionalFormatting>
  <conditionalFormatting sqref="O11:O12">
    <cfRule type="cellIs" dxfId="19" priority="43" operator="equal">
      <formula>"Too Big"</formula>
    </cfRule>
    <cfRule type="iconSet" priority="44">
      <iconSet iconSet="3TrafficLights2">
        <cfvo type="percent" val="0"/>
        <cfvo type="percent" val="33"/>
        <cfvo type="percent" val="67"/>
      </iconSet>
    </cfRule>
  </conditionalFormatting>
  <conditionalFormatting sqref="O13:O14">
    <cfRule type="cellIs" dxfId="18" priority="41" operator="equal">
      <formula>"Too Big"</formula>
    </cfRule>
    <cfRule type="iconSet" priority="42">
      <iconSet iconSet="3TrafficLights2">
        <cfvo type="percent" val="0"/>
        <cfvo type="percent" val="33"/>
        <cfvo type="percent" val="67"/>
      </iconSet>
    </cfRule>
  </conditionalFormatting>
  <conditionalFormatting sqref="O15:O16">
    <cfRule type="cellIs" dxfId="17" priority="39" operator="equal">
      <formula>"Too Big"</formula>
    </cfRule>
    <cfRule type="iconSet" priority="40">
      <iconSet iconSet="3TrafficLights2">
        <cfvo type="percent" val="0"/>
        <cfvo type="percent" val="33"/>
        <cfvo type="percent" val="67"/>
      </iconSet>
    </cfRule>
  </conditionalFormatting>
  <conditionalFormatting sqref="O17:O18">
    <cfRule type="cellIs" dxfId="16" priority="37" operator="equal">
      <formula>"Too Big"</formula>
    </cfRule>
    <cfRule type="iconSet" priority="38">
      <iconSet iconSet="3TrafficLights2">
        <cfvo type="percent" val="0"/>
        <cfvo type="percent" val="33"/>
        <cfvo type="percent" val="67"/>
      </iconSet>
    </cfRule>
  </conditionalFormatting>
  <conditionalFormatting sqref="O19:O20">
    <cfRule type="cellIs" dxfId="15" priority="35" operator="equal">
      <formula>"Too Big"</formula>
    </cfRule>
    <cfRule type="iconSet" priority="36">
      <iconSet iconSet="3TrafficLights2">
        <cfvo type="percent" val="0"/>
        <cfvo type="percent" val="33"/>
        <cfvo type="percent" val="67"/>
      </iconSet>
    </cfRule>
  </conditionalFormatting>
  <conditionalFormatting sqref="O21:O22">
    <cfRule type="cellIs" dxfId="14" priority="33" operator="equal">
      <formula>"Too Big"</formula>
    </cfRule>
    <cfRule type="iconSet" priority="34">
      <iconSet iconSet="3TrafficLights2">
        <cfvo type="percent" val="0"/>
        <cfvo type="percent" val="33"/>
        <cfvo type="percent" val="67"/>
      </iconSet>
    </cfRule>
  </conditionalFormatting>
  <conditionalFormatting sqref="O23:O24">
    <cfRule type="cellIs" dxfId="13" priority="31" operator="equal">
      <formula>"Too Big"</formula>
    </cfRule>
    <cfRule type="iconSet" priority="32">
      <iconSet iconSet="3TrafficLights2">
        <cfvo type="percent" val="0"/>
        <cfvo type="percent" val="33"/>
        <cfvo type="percent" val="67"/>
      </iconSet>
    </cfRule>
  </conditionalFormatting>
  <conditionalFormatting sqref="P7:P24">
    <cfRule type="cellIs" dxfId="12" priority="29" operator="greaterThan">
      <formula>0.33</formula>
    </cfRule>
  </conditionalFormatting>
  <conditionalFormatting sqref="O5:O6">
    <cfRule type="cellIs" dxfId="11" priority="27" operator="equal">
      <formula>"Too Big"</formula>
    </cfRule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O7:O8">
    <cfRule type="cellIs" dxfId="10" priority="25" operator="equal">
      <formula>"Too Big"</formula>
    </cfRule>
    <cfRule type="iconSet" priority="26">
      <iconSet iconSet="3TrafficLights2">
        <cfvo type="percent" val="0"/>
        <cfvo type="percent" val="33"/>
        <cfvo type="percent" val="67"/>
      </iconSet>
    </cfRule>
  </conditionalFormatting>
  <conditionalFormatting sqref="R5:R6">
    <cfRule type="cellIs" dxfId="9" priority="24" operator="greaterThan">
      <formula>$R$26</formula>
    </cfRule>
  </conditionalFormatting>
  <conditionalFormatting sqref="R7:R8">
    <cfRule type="cellIs" dxfId="8" priority="23" operator="greaterThan">
      <formula>$R$26</formula>
    </cfRule>
  </conditionalFormatting>
  <conditionalFormatting sqref="R9:R10">
    <cfRule type="cellIs" dxfId="7" priority="22" operator="greaterThan">
      <formula>$R$26</formula>
    </cfRule>
  </conditionalFormatting>
  <conditionalFormatting sqref="R11:R12">
    <cfRule type="cellIs" dxfId="6" priority="21" operator="greaterThan">
      <formula>$R$26</formula>
    </cfRule>
  </conditionalFormatting>
  <conditionalFormatting sqref="R13:R14">
    <cfRule type="cellIs" dxfId="5" priority="20" operator="greaterThan">
      <formula>$R$26</formula>
    </cfRule>
  </conditionalFormatting>
  <conditionalFormatting sqref="R15:R16">
    <cfRule type="cellIs" dxfId="4" priority="19" operator="greaterThan">
      <formula>$R$26</formula>
    </cfRule>
  </conditionalFormatting>
  <conditionalFormatting sqref="R17:R18">
    <cfRule type="cellIs" dxfId="3" priority="18" operator="greaterThan">
      <formula>$R$26</formula>
    </cfRule>
  </conditionalFormatting>
  <conditionalFormatting sqref="R19:R20">
    <cfRule type="cellIs" dxfId="2" priority="17" operator="greaterThan">
      <formula>$R$26</formula>
    </cfRule>
  </conditionalFormatting>
  <conditionalFormatting sqref="R21:R22">
    <cfRule type="cellIs" dxfId="1" priority="16" operator="greaterThan">
      <formula>$R$26</formula>
    </cfRule>
  </conditionalFormatting>
  <conditionalFormatting sqref="R23:R24">
    <cfRule type="cellIs" dxfId="0" priority="15" operator="greaterThan">
      <formula>$R$26</formula>
    </cfRule>
  </conditionalFormatting>
  <conditionalFormatting sqref="H3">
    <cfRule type="iconSet" priority="13">
      <iconSet iconSet="3TrafficLights2" reverse="1">
        <cfvo type="percent" val="0"/>
        <cfvo type="num" val="2"/>
        <cfvo type="num" val="4"/>
      </iconSet>
    </cfRule>
  </conditionalFormatting>
  <conditionalFormatting sqref="H5">
    <cfRule type="iconSet" priority="11">
      <iconSet iconSet="3TrafficLights2" reverse="1">
        <cfvo type="percent" val="0"/>
        <cfvo type="num" val="2"/>
        <cfvo type="num" val="4"/>
      </iconSet>
    </cfRule>
  </conditionalFormatting>
  <conditionalFormatting sqref="H7">
    <cfRule type="iconSet" priority="10">
      <iconSet iconSet="3TrafficLights2" reverse="1">
        <cfvo type="percent" val="0"/>
        <cfvo type="num" val="2"/>
        <cfvo type="num" val="4"/>
      </iconSet>
    </cfRule>
  </conditionalFormatting>
  <conditionalFormatting sqref="H9">
    <cfRule type="iconSet" priority="9">
      <iconSet iconSet="3TrafficLights2" reverse="1">
        <cfvo type="percent" val="0"/>
        <cfvo type="num" val="2"/>
        <cfvo type="num" val="4"/>
      </iconSet>
    </cfRule>
  </conditionalFormatting>
  <conditionalFormatting sqref="H11">
    <cfRule type="iconSet" priority="8">
      <iconSet iconSet="3TrafficLights2" reverse="1">
        <cfvo type="percent" val="0"/>
        <cfvo type="num" val="2"/>
        <cfvo type="num" val="4"/>
      </iconSet>
    </cfRule>
  </conditionalFormatting>
  <conditionalFormatting sqref="H13">
    <cfRule type="iconSet" priority="7">
      <iconSet iconSet="3TrafficLights2" reverse="1">
        <cfvo type="percent" val="0"/>
        <cfvo type="num" val="2"/>
        <cfvo type="num" val="4"/>
      </iconSet>
    </cfRule>
  </conditionalFormatting>
  <conditionalFormatting sqref="H15">
    <cfRule type="iconSet" priority="6">
      <iconSet iconSet="3TrafficLights2" reverse="1">
        <cfvo type="percent" val="0"/>
        <cfvo type="num" val="2"/>
        <cfvo type="num" val="4"/>
      </iconSet>
    </cfRule>
  </conditionalFormatting>
  <conditionalFormatting sqref="H17">
    <cfRule type="iconSet" priority="5">
      <iconSet iconSet="3TrafficLights2" reverse="1">
        <cfvo type="percent" val="0"/>
        <cfvo type="num" val="2"/>
        <cfvo type="num" val="4"/>
      </iconSet>
    </cfRule>
  </conditionalFormatting>
  <conditionalFormatting sqref="H19">
    <cfRule type="iconSet" priority="4">
      <iconSet iconSet="3TrafficLights2" reverse="1">
        <cfvo type="percent" val="0"/>
        <cfvo type="num" val="2"/>
        <cfvo type="num" val="4"/>
      </iconSet>
    </cfRule>
  </conditionalFormatting>
  <conditionalFormatting sqref="H21">
    <cfRule type="iconSet" priority="3">
      <iconSet iconSet="3TrafficLights2" reverse="1">
        <cfvo type="percent" val="0"/>
        <cfvo type="num" val="2"/>
        <cfvo type="num" val="4"/>
      </iconSet>
    </cfRule>
  </conditionalFormatting>
  <conditionalFormatting sqref="H23">
    <cfRule type="iconSet" priority="2">
      <iconSet iconSet="3TrafficLights2" reverse="1">
        <cfvo type="percent" val="0"/>
        <cfvo type="num" val="2"/>
        <cfvo type="num" val="4"/>
      </iconSet>
    </cfRule>
  </conditionalFormatting>
  <hyperlinks>
    <hyperlink ref="A5:A6" location="'Dealer Tools'!A1" display="Dealer Tools"/>
    <hyperlink ref="A3:A4" location="CRM!A1" display="CRM"/>
    <hyperlink ref="A7:A8" location="Explore!A1" display="Explore"/>
    <hyperlink ref="A11:A12" location="'Mobile Apps'!A1" display="Mobile Apps"/>
    <hyperlink ref="A9:A10" location="'Front Doors'!A1" display="Front Doors"/>
    <hyperlink ref="A13:A14" location="'Mobile Web'!A1" display="Mobile Web"/>
    <hyperlink ref="A17:A18" location="'Ready to Buy'!A1" display="Ready to Buy"/>
    <hyperlink ref="A15:A16" location="'Ready for Dealer'!A1" display="Front Doors"/>
    <hyperlink ref="A19:A20" location="'Shared Services'!A1" display="Shared Services"/>
    <hyperlink ref="A21:A22" location="SIY!A1" display="SIY"/>
    <hyperlink ref="A23:A24" location="'Vehicle Data'!A1" display="Vehicle Data"/>
  </hyperlinks>
  <pageMargins left="0.25" right="0.25" top="0.75" bottom="0.75" header="0.3" footer="0.3"/>
  <pageSetup paperSize="5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Dashboard!B21:E21</xm:f>
              <xm:sqref>F21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Dashboard!B23:E23</xm:f>
              <xm:sqref>F23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Dashboard!B19:E19</xm:f>
              <xm:sqref>F19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Dashboard!B15:E15</xm:f>
              <xm:sqref>F15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Dashboard!B17:E17</xm:f>
              <xm:sqref>F17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Dashboard!B11:E11</xm:f>
              <xm:sqref>F11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Dashboard!B9:E9</xm:f>
              <xm:sqref>F9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Dashboard!B13:E13</xm:f>
              <xm:sqref>F13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Dashboard!B7:E7</xm:f>
              <xm:sqref>F7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Dashboard!B3:E3</xm:f>
              <xm:sqref>F3</xm:sqref>
            </x14:sparkline>
          </x14:sparklines>
        </x14:sparklineGroup>
        <x14:sparklineGroup displayEmptyCellsAs="gap" markers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Dashboard!B5:E5</xm:f>
              <xm:sqref>F5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5" sqref="A5"/>
    </sheetView>
  </sheetViews>
  <sheetFormatPr defaultRowHeight="12.75" x14ac:dyDescent="0.2"/>
  <cols>
    <col min="1" max="1" width="16.140625" customWidth="1"/>
    <col min="2" max="2" width="13.28515625" style="10" customWidth="1"/>
    <col min="3" max="3" width="12.85546875" customWidth="1"/>
    <col min="4" max="4" width="15.28515625" customWidth="1"/>
    <col min="5" max="5" width="10.28515625" bestFit="1" customWidth="1"/>
    <col min="6" max="6" width="10.85546875" bestFit="1" customWidth="1"/>
    <col min="8" max="8" width="25" customWidth="1"/>
  </cols>
  <sheetData>
    <row r="1" spans="1:8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8" x14ac:dyDescent="0.2">
      <c r="A2" s="124"/>
      <c r="B2" s="29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9</v>
      </c>
      <c r="H2" s="124"/>
    </row>
    <row r="3" spans="1:8" x14ac:dyDescent="0.2">
      <c r="A3" s="20" t="s">
        <v>45</v>
      </c>
      <c r="B3" s="10">
        <v>1</v>
      </c>
      <c r="C3" s="11">
        <v>41149</v>
      </c>
      <c r="D3" s="11">
        <v>41163</v>
      </c>
      <c r="E3" s="20">
        <v>3</v>
      </c>
      <c r="F3" s="20">
        <v>3</v>
      </c>
      <c r="G3" s="21">
        <f>F3/E3</f>
        <v>1</v>
      </c>
      <c r="H3" s="20"/>
    </row>
    <row r="4" spans="1:8" x14ac:dyDescent="0.2">
      <c r="A4" t="s">
        <v>45</v>
      </c>
      <c r="B4" s="10">
        <v>2</v>
      </c>
      <c r="C4" s="8">
        <v>41136</v>
      </c>
      <c r="D4" s="8">
        <v>41149</v>
      </c>
      <c r="E4">
        <v>4</v>
      </c>
      <c r="F4">
        <v>3</v>
      </c>
      <c r="G4" s="21">
        <f t="shared" ref="G4:G6" si="0">F4/E4</f>
        <v>0.75</v>
      </c>
    </row>
    <row r="5" spans="1:8" x14ac:dyDescent="0.2">
      <c r="A5" t="s">
        <v>44</v>
      </c>
      <c r="B5" s="10">
        <v>3</v>
      </c>
      <c r="C5" s="8">
        <v>41121</v>
      </c>
      <c r="D5" s="8">
        <v>41135</v>
      </c>
      <c r="E5">
        <v>7</v>
      </c>
      <c r="F5">
        <v>6</v>
      </c>
      <c r="G5" s="21">
        <f t="shared" si="0"/>
        <v>0.8571428571428571</v>
      </c>
    </row>
    <row r="6" spans="1:8" x14ac:dyDescent="0.2">
      <c r="A6" t="s">
        <v>44</v>
      </c>
      <c r="B6" s="10">
        <v>2</v>
      </c>
      <c r="C6" s="8">
        <v>41101</v>
      </c>
      <c r="D6" s="8">
        <v>41114</v>
      </c>
      <c r="E6">
        <v>5</v>
      </c>
      <c r="F6">
        <v>5</v>
      </c>
      <c r="G6" s="21">
        <f t="shared" si="0"/>
        <v>1</v>
      </c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14" sqref="C14"/>
    </sheetView>
  </sheetViews>
  <sheetFormatPr defaultRowHeight="12.75" x14ac:dyDescent="0.2"/>
  <cols>
    <col min="1" max="1" width="23.5703125" customWidth="1"/>
    <col min="2" max="2" width="15.28515625" customWidth="1"/>
    <col min="3" max="3" width="9.140625" bestFit="1" customWidth="1"/>
    <col min="4" max="4" width="11.140625" customWidth="1"/>
    <col min="5" max="5" width="10.28515625" bestFit="1" customWidth="1"/>
    <col min="6" max="6" width="10.85546875" bestFit="1" customWidth="1"/>
    <col min="7" max="7" width="9.5703125" customWidth="1"/>
    <col min="8" max="8" width="78" customWidth="1"/>
    <col min="9" max="9" width="9.5703125" customWidth="1"/>
  </cols>
  <sheetData>
    <row r="1" spans="1:8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8" x14ac:dyDescent="0.2">
      <c r="A2" s="124"/>
      <c r="B2" s="17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9</v>
      </c>
      <c r="H2" s="124"/>
    </row>
    <row r="3" spans="1:8" x14ac:dyDescent="0.2">
      <c r="A3" s="20" t="s">
        <v>46</v>
      </c>
      <c r="B3" s="10">
        <v>2</v>
      </c>
      <c r="C3" s="11">
        <v>41150</v>
      </c>
      <c r="D3" s="11">
        <v>41163</v>
      </c>
      <c r="E3" s="20">
        <v>13</v>
      </c>
      <c r="F3" s="20">
        <v>12</v>
      </c>
      <c r="G3" s="21">
        <f t="shared" ref="G3:G7" si="0">IFERROR(F3/E3," ")</f>
        <v>0.92307692307692313</v>
      </c>
      <c r="H3" s="22"/>
    </row>
    <row r="4" spans="1:8" x14ac:dyDescent="0.2">
      <c r="A4" s="20" t="s">
        <v>46</v>
      </c>
      <c r="B4" s="10">
        <v>1</v>
      </c>
      <c r="C4" s="11">
        <v>41136</v>
      </c>
      <c r="D4" s="11">
        <v>37496</v>
      </c>
      <c r="E4" s="20">
        <v>8</v>
      </c>
      <c r="F4" s="20">
        <v>11</v>
      </c>
      <c r="G4" s="21">
        <f t="shared" si="0"/>
        <v>1.375</v>
      </c>
      <c r="H4" s="20"/>
    </row>
    <row r="5" spans="1:8" x14ac:dyDescent="0.2">
      <c r="A5" s="20" t="s">
        <v>45</v>
      </c>
      <c r="B5" s="10">
        <v>2</v>
      </c>
      <c r="C5" s="11">
        <v>41122</v>
      </c>
      <c r="D5" s="11">
        <v>41135</v>
      </c>
      <c r="E5" s="20">
        <v>5</v>
      </c>
      <c r="F5" s="20">
        <v>5</v>
      </c>
      <c r="G5" s="21">
        <f t="shared" si="0"/>
        <v>1</v>
      </c>
      <c r="H5" s="22"/>
    </row>
    <row r="6" spans="1:8" x14ac:dyDescent="0.2">
      <c r="A6" s="20" t="s">
        <v>45</v>
      </c>
      <c r="B6" s="10">
        <v>1</v>
      </c>
      <c r="C6" s="11">
        <v>41108</v>
      </c>
      <c r="D6" s="11">
        <v>41121</v>
      </c>
      <c r="E6" s="20">
        <v>4</v>
      </c>
      <c r="F6" s="20">
        <v>4</v>
      </c>
      <c r="G6" s="21">
        <f t="shared" si="0"/>
        <v>1</v>
      </c>
      <c r="H6" s="20"/>
    </row>
    <row r="7" spans="1:8" ht="25.5" x14ac:dyDescent="0.2">
      <c r="A7" s="20" t="s">
        <v>44</v>
      </c>
      <c r="B7" s="19">
        <v>2</v>
      </c>
      <c r="C7" s="11">
        <v>41089</v>
      </c>
      <c r="D7" s="11">
        <v>41107</v>
      </c>
      <c r="E7" s="20">
        <v>6</v>
      </c>
      <c r="F7" s="20">
        <v>8</v>
      </c>
      <c r="G7" s="21">
        <f t="shared" si="0"/>
        <v>1.3333333333333333</v>
      </c>
      <c r="H7" s="22" t="s">
        <v>15</v>
      </c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35" sqref="F35"/>
    </sheetView>
  </sheetViews>
  <sheetFormatPr defaultRowHeight="12.75" x14ac:dyDescent="0.2"/>
  <cols>
    <col min="1" max="1" width="19" customWidth="1"/>
    <col min="2" max="2" width="12.5703125" style="18" customWidth="1"/>
    <col min="3" max="4" width="12.5703125" customWidth="1"/>
    <col min="5" max="6" width="12.5703125" style="18" customWidth="1"/>
    <col min="7" max="7" width="12.42578125" customWidth="1"/>
    <col min="8" max="8" width="33.85546875" customWidth="1"/>
  </cols>
  <sheetData>
    <row r="1" spans="1:8" ht="26.25" customHeight="1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8" x14ac:dyDescent="0.2">
      <c r="A2" s="124"/>
      <c r="B2" s="25" t="s">
        <v>3</v>
      </c>
      <c r="C2" s="17" t="s">
        <v>4</v>
      </c>
      <c r="D2" s="17" t="s">
        <v>5</v>
      </c>
      <c r="E2" s="25" t="s">
        <v>7</v>
      </c>
      <c r="F2" s="25" t="s">
        <v>8</v>
      </c>
      <c r="G2" s="17" t="s">
        <v>9</v>
      </c>
      <c r="H2" s="124"/>
    </row>
    <row r="3" spans="1:8" x14ac:dyDescent="0.2">
      <c r="A3" t="s">
        <v>50</v>
      </c>
      <c r="B3" s="18">
        <v>2</v>
      </c>
      <c r="C3" s="11">
        <v>41157</v>
      </c>
      <c r="D3" s="11">
        <v>41171</v>
      </c>
      <c r="E3" s="66">
        <v>9</v>
      </c>
      <c r="F3" s="66">
        <v>6</v>
      </c>
      <c r="G3" s="21">
        <f t="shared" ref="G3" si="0">F3/E3</f>
        <v>0.66666666666666663</v>
      </c>
      <c r="H3" s="32"/>
    </row>
    <row r="4" spans="1:8" x14ac:dyDescent="0.2">
      <c r="A4" t="s">
        <v>46</v>
      </c>
      <c r="B4" s="66">
        <v>2</v>
      </c>
      <c r="C4" s="11">
        <v>41157</v>
      </c>
      <c r="D4" s="11">
        <v>41171</v>
      </c>
      <c r="E4" s="66">
        <v>10</v>
      </c>
      <c r="F4" s="66">
        <v>7</v>
      </c>
      <c r="G4" s="21">
        <f>F4/E4</f>
        <v>0.7</v>
      </c>
      <c r="H4" s="32"/>
    </row>
    <row r="5" spans="1:8" x14ac:dyDescent="0.2">
      <c r="A5" t="s">
        <v>46</v>
      </c>
      <c r="B5" s="10">
        <v>1</v>
      </c>
      <c r="C5" s="11">
        <v>41143</v>
      </c>
      <c r="D5" s="11">
        <v>41157</v>
      </c>
      <c r="E5" s="10">
        <v>4</v>
      </c>
      <c r="F5" s="10">
        <v>4</v>
      </c>
      <c r="G5" s="21">
        <f>F5/E5</f>
        <v>1</v>
      </c>
      <c r="H5" s="20"/>
    </row>
    <row r="6" spans="1:8" x14ac:dyDescent="0.2">
      <c r="A6" t="s">
        <v>45</v>
      </c>
      <c r="B6" s="18">
        <v>1</v>
      </c>
      <c r="C6" s="11">
        <v>41143</v>
      </c>
      <c r="D6" s="11">
        <v>41157</v>
      </c>
      <c r="E6" s="18">
        <v>6</v>
      </c>
      <c r="F6" s="18">
        <v>5</v>
      </c>
      <c r="G6" s="21">
        <f t="shared" ref="G6:G10" si="1">F6/E6</f>
        <v>0.83333333333333337</v>
      </c>
    </row>
    <row r="7" spans="1:8" x14ac:dyDescent="0.2">
      <c r="A7" t="s">
        <v>44</v>
      </c>
      <c r="B7" s="18">
        <v>4</v>
      </c>
      <c r="C7" s="11">
        <v>41129</v>
      </c>
      <c r="D7" s="11">
        <v>41143</v>
      </c>
      <c r="E7" s="18">
        <v>10</v>
      </c>
      <c r="F7" s="18">
        <v>9</v>
      </c>
      <c r="G7" s="21">
        <f t="shared" si="1"/>
        <v>0.9</v>
      </c>
    </row>
    <row r="8" spans="1:8" ht="15" x14ac:dyDescent="0.25">
      <c r="A8" t="s">
        <v>44</v>
      </c>
      <c r="B8" s="27">
        <v>3</v>
      </c>
      <c r="C8" s="11">
        <v>41115</v>
      </c>
      <c r="D8" s="11">
        <v>41129</v>
      </c>
      <c r="E8" s="27">
        <v>13</v>
      </c>
      <c r="F8" s="18">
        <v>13</v>
      </c>
      <c r="G8" s="21">
        <f t="shared" si="1"/>
        <v>1</v>
      </c>
    </row>
    <row r="9" spans="1:8" ht="15" x14ac:dyDescent="0.25">
      <c r="A9" t="s">
        <v>44</v>
      </c>
      <c r="B9" s="27">
        <v>2</v>
      </c>
      <c r="C9" s="11">
        <v>41101</v>
      </c>
      <c r="D9" s="11">
        <v>41115</v>
      </c>
      <c r="E9" s="27">
        <v>7</v>
      </c>
      <c r="F9" s="18">
        <v>3</v>
      </c>
      <c r="G9" s="21">
        <f t="shared" si="1"/>
        <v>0.42857142857142855</v>
      </c>
    </row>
    <row r="10" spans="1:8" ht="15" x14ac:dyDescent="0.25">
      <c r="A10" t="s">
        <v>44</v>
      </c>
      <c r="B10" s="27">
        <v>1</v>
      </c>
      <c r="C10" s="11">
        <v>41087</v>
      </c>
      <c r="D10" s="11">
        <v>41101</v>
      </c>
      <c r="E10" s="27">
        <v>10</v>
      </c>
      <c r="F10" s="18">
        <v>10</v>
      </c>
      <c r="G10" s="21">
        <f t="shared" si="1"/>
        <v>1</v>
      </c>
    </row>
    <row r="11" spans="1:8" ht="15" x14ac:dyDescent="0.25">
      <c r="A11" s="1"/>
      <c r="B11" s="27"/>
      <c r="C11" s="1"/>
      <c r="D11" s="1"/>
      <c r="E11" s="27"/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3" sqref="A3:A6"/>
    </sheetView>
  </sheetViews>
  <sheetFormatPr defaultRowHeight="12.75" x14ac:dyDescent="0.2"/>
  <cols>
    <col min="1" max="1" width="19" customWidth="1"/>
    <col min="3" max="3" width="11.140625" customWidth="1"/>
    <col min="4" max="4" width="12.85546875" customWidth="1"/>
    <col min="5" max="5" width="15.28515625" customWidth="1"/>
    <col min="6" max="6" width="10.5703125" customWidth="1"/>
    <col min="8" max="8" width="32.28515625" customWidth="1"/>
  </cols>
  <sheetData>
    <row r="1" spans="1:11" x14ac:dyDescent="0.2">
      <c r="A1" s="122" t="s">
        <v>1</v>
      </c>
      <c r="B1" s="121" t="s">
        <v>2</v>
      </c>
      <c r="C1" s="121"/>
      <c r="D1" s="121"/>
      <c r="E1" s="121" t="s">
        <v>10</v>
      </c>
      <c r="F1" s="121"/>
      <c r="G1" s="121"/>
      <c r="H1" s="120" t="s">
        <v>0</v>
      </c>
    </row>
    <row r="2" spans="1:11" x14ac:dyDescent="0.2">
      <c r="A2" s="122"/>
      <c r="B2" s="13" t="s">
        <v>3</v>
      </c>
      <c r="C2" s="13" t="s">
        <v>4</v>
      </c>
      <c r="D2" s="13" t="s">
        <v>5</v>
      </c>
      <c r="E2" s="13" t="s">
        <v>7</v>
      </c>
      <c r="F2" s="13" t="s">
        <v>8</v>
      </c>
      <c r="G2" s="13" t="s">
        <v>9</v>
      </c>
      <c r="H2" s="120"/>
    </row>
    <row r="3" spans="1:11" x14ac:dyDescent="0.2">
      <c r="A3" s="38" t="s">
        <v>44</v>
      </c>
      <c r="B3" s="39">
        <v>17</v>
      </c>
      <c r="C3" s="40">
        <v>41149</v>
      </c>
      <c r="D3" s="40">
        <v>41162</v>
      </c>
      <c r="E3" s="38">
        <v>14</v>
      </c>
      <c r="F3" s="38">
        <v>10</v>
      </c>
      <c r="G3" s="41">
        <f>F3/E3</f>
        <v>0.7142857142857143</v>
      </c>
    </row>
    <row r="4" spans="1:11" x14ac:dyDescent="0.2">
      <c r="A4" s="38" t="s">
        <v>44</v>
      </c>
      <c r="B4" s="42">
        <v>16</v>
      </c>
      <c r="C4" s="43">
        <v>41135</v>
      </c>
      <c r="D4" s="43">
        <v>41148</v>
      </c>
      <c r="E4" s="44">
        <v>23</v>
      </c>
      <c r="F4" s="44">
        <v>19</v>
      </c>
      <c r="G4" s="41">
        <f t="shared" ref="G4:G6" si="0">F4/E4</f>
        <v>0.82608695652173914</v>
      </c>
    </row>
    <row r="5" spans="1:11" ht="15" x14ac:dyDescent="0.25">
      <c r="A5" s="38" t="s">
        <v>44</v>
      </c>
      <c r="B5" s="45">
        <v>15</v>
      </c>
      <c r="C5" s="46">
        <v>41121</v>
      </c>
      <c r="D5" s="46">
        <v>41134</v>
      </c>
      <c r="E5" s="47">
        <v>12</v>
      </c>
      <c r="F5" s="44">
        <v>9</v>
      </c>
      <c r="G5" s="41">
        <f t="shared" si="0"/>
        <v>0.75</v>
      </c>
    </row>
    <row r="6" spans="1:11" x14ac:dyDescent="0.2">
      <c r="A6" s="38" t="s">
        <v>44</v>
      </c>
      <c r="B6" s="42">
        <v>14</v>
      </c>
      <c r="C6" s="43">
        <v>41107</v>
      </c>
      <c r="D6" s="43">
        <v>41120</v>
      </c>
      <c r="E6" s="48">
        <v>7</v>
      </c>
      <c r="F6" s="49">
        <v>6</v>
      </c>
      <c r="G6" s="41">
        <f t="shared" si="0"/>
        <v>0.8571428571428571</v>
      </c>
    </row>
    <row r="7" spans="1:11" ht="15" x14ac:dyDescent="0.25">
      <c r="A7" s="3"/>
      <c r="B7" s="2"/>
      <c r="C7" s="2"/>
      <c r="D7" s="2"/>
      <c r="E7" s="4"/>
      <c r="F7" s="2"/>
    </row>
    <row r="8" spans="1:11" ht="15" x14ac:dyDescent="0.25">
      <c r="A8" s="5"/>
      <c r="B8" s="2"/>
      <c r="C8" s="2"/>
      <c r="D8" s="2"/>
      <c r="E8" s="6"/>
      <c r="F8" s="2"/>
    </row>
    <row r="9" spans="1:11" ht="15" x14ac:dyDescent="0.25">
      <c r="A9" s="3"/>
      <c r="B9" s="3"/>
      <c r="C9" s="3"/>
      <c r="D9" s="3"/>
      <c r="E9" s="3"/>
      <c r="F9" s="2"/>
    </row>
    <row r="10" spans="1:11" ht="15" x14ac:dyDescent="0.25">
      <c r="A10" s="3"/>
      <c r="B10" s="3"/>
      <c r="C10" s="3"/>
      <c r="D10" s="3"/>
      <c r="E10" s="3"/>
      <c r="F10" s="2"/>
      <c r="G10" s="2"/>
      <c r="H10" s="2"/>
      <c r="I10" s="2"/>
      <c r="J10" s="2"/>
      <c r="K10" s="2"/>
    </row>
    <row r="11" spans="1:11" ht="15" x14ac:dyDescent="0.25">
      <c r="A11" s="3"/>
      <c r="B11" s="3"/>
      <c r="C11" s="3"/>
      <c r="D11" s="3"/>
      <c r="E11" s="3"/>
      <c r="F11" s="2"/>
      <c r="G11" s="2"/>
      <c r="H11" s="2"/>
      <c r="I11" s="2"/>
      <c r="J11" s="2"/>
      <c r="K11" s="2"/>
    </row>
    <row r="12" spans="1:11" ht="15" x14ac:dyDescent="0.25">
      <c r="A12" s="3"/>
      <c r="B12" s="3"/>
      <c r="C12" s="3"/>
      <c r="D12" s="3"/>
      <c r="E12" s="3"/>
      <c r="F12" s="2"/>
      <c r="G12" s="2"/>
      <c r="H12" s="4"/>
      <c r="I12" s="4"/>
      <c r="J12" s="4"/>
      <c r="K12" s="2"/>
    </row>
    <row r="13" spans="1:11" ht="15" x14ac:dyDescent="0.25">
      <c r="A13" s="3"/>
      <c r="B13" s="2"/>
      <c r="C13" s="7"/>
      <c r="D13" s="2"/>
      <c r="E13" s="2"/>
      <c r="F13" s="2"/>
      <c r="G13" s="2"/>
      <c r="H13" s="6"/>
      <c r="I13" s="6"/>
      <c r="J13" s="6"/>
      <c r="K13" s="2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mergeCells count="4">
    <mergeCell ref="H1:H2"/>
    <mergeCell ref="B1:D1"/>
    <mergeCell ref="E1:G1"/>
    <mergeCell ref="A1: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5" sqref="A15"/>
    </sheetView>
  </sheetViews>
  <sheetFormatPr defaultRowHeight="12.75" x14ac:dyDescent="0.2"/>
  <cols>
    <col min="1" max="1" width="14.85546875" customWidth="1"/>
    <col min="2" max="2" width="9.42578125" customWidth="1"/>
    <col min="3" max="7" width="11.42578125" customWidth="1"/>
    <col min="8" max="8" width="52.28515625" customWidth="1"/>
    <col min="9" max="9" width="11.42578125" customWidth="1"/>
    <col min="11" max="11" width="10" customWidth="1"/>
    <col min="12" max="15" width="12.28515625" customWidth="1"/>
  </cols>
  <sheetData>
    <row r="1" spans="1:9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9" x14ac:dyDescent="0.2">
      <c r="A2" s="124"/>
      <c r="B2" s="12" t="s">
        <v>3</v>
      </c>
      <c r="C2" s="12" t="s">
        <v>4</v>
      </c>
      <c r="D2" s="12" t="s">
        <v>5</v>
      </c>
      <c r="E2" s="12" t="s">
        <v>7</v>
      </c>
      <c r="F2" s="12" t="s">
        <v>8</v>
      </c>
      <c r="G2" s="12" t="s">
        <v>9</v>
      </c>
      <c r="H2" s="124"/>
    </row>
    <row r="3" spans="1:9" x14ac:dyDescent="0.2">
      <c r="A3" s="38" t="s">
        <v>46</v>
      </c>
      <c r="B3" s="10">
        <v>1</v>
      </c>
      <c r="C3" s="8">
        <v>41150</v>
      </c>
      <c r="D3" s="8">
        <v>41164</v>
      </c>
      <c r="E3">
        <v>14</v>
      </c>
      <c r="F3">
        <v>14</v>
      </c>
      <c r="G3" s="9">
        <f>F3/E3</f>
        <v>1</v>
      </c>
    </row>
    <row r="4" spans="1:9" x14ac:dyDescent="0.2">
      <c r="A4" s="38" t="s">
        <v>46</v>
      </c>
      <c r="B4" s="10">
        <v>2</v>
      </c>
      <c r="C4" s="8">
        <v>41137</v>
      </c>
      <c r="D4" s="8">
        <v>41150</v>
      </c>
      <c r="E4">
        <v>13</v>
      </c>
      <c r="F4">
        <v>15</v>
      </c>
      <c r="G4" s="9">
        <f>F4/E4</f>
        <v>1.1538461538461537</v>
      </c>
    </row>
    <row r="5" spans="1:9" x14ac:dyDescent="0.2">
      <c r="A5" s="38" t="s">
        <v>45</v>
      </c>
      <c r="B5" s="10">
        <v>1</v>
      </c>
      <c r="C5" s="8">
        <v>41123</v>
      </c>
      <c r="D5" s="8">
        <v>41136</v>
      </c>
      <c r="E5">
        <v>13</v>
      </c>
      <c r="F5">
        <v>12</v>
      </c>
      <c r="G5" s="9">
        <f>F5/E5</f>
        <v>0.92307692307692313</v>
      </c>
    </row>
    <row r="6" spans="1:9" x14ac:dyDescent="0.2">
      <c r="A6" s="38" t="s">
        <v>44</v>
      </c>
      <c r="B6" s="10">
        <v>4</v>
      </c>
      <c r="C6" s="8">
        <v>41109</v>
      </c>
      <c r="D6" s="8">
        <v>41122</v>
      </c>
      <c r="E6">
        <v>12</v>
      </c>
      <c r="F6">
        <v>12</v>
      </c>
      <c r="G6" s="9">
        <f t="shared" ref="G6:G13" si="0">F6/E6</f>
        <v>1</v>
      </c>
    </row>
    <row r="7" spans="1:9" x14ac:dyDescent="0.2">
      <c r="A7" s="38" t="s">
        <v>44</v>
      </c>
      <c r="B7" s="10">
        <v>3</v>
      </c>
      <c r="C7" s="8">
        <v>41096</v>
      </c>
      <c r="D7" s="8">
        <v>41108</v>
      </c>
      <c r="E7">
        <v>13</v>
      </c>
      <c r="F7">
        <v>13</v>
      </c>
      <c r="G7" s="9">
        <f t="shared" si="0"/>
        <v>1</v>
      </c>
    </row>
    <row r="8" spans="1:9" x14ac:dyDescent="0.2">
      <c r="A8" s="38" t="s">
        <v>44</v>
      </c>
      <c r="B8" s="10">
        <v>2</v>
      </c>
      <c r="C8" s="8">
        <v>41081</v>
      </c>
      <c r="D8" s="8">
        <v>41094</v>
      </c>
      <c r="E8">
        <v>12</v>
      </c>
      <c r="F8">
        <v>10</v>
      </c>
      <c r="G8" s="9">
        <f t="shared" si="0"/>
        <v>0.83333333333333337</v>
      </c>
    </row>
    <row r="9" spans="1:9" x14ac:dyDescent="0.2">
      <c r="A9" s="38" t="s">
        <v>44</v>
      </c>
      <c r="B9" s="10">
        <v>1</v>
      </c>
      <c r="C9" s="8">
        <v>41067</v>
      </c>
      <c r="D9" s="8">
        <v>41080</v>
      </c>
      <c r="E9">
        <v>17</v>
      </c>
      <c r="F9">
        <v>15</v>
      </c>
      <c r="G9" s="9">
        <f t="shared" si="0"/>
        <v>0.88235294117647056</v>
      </c>
    </row>
    <row r="10" spans="1:9" x14ac:dyDescent="0.2">
      <c r="A10" t="s">
        <v>47</v>
      </c>
      <c r="B10" s="10">
        <v>1</v>
      </c>
      <c r="C10" s="8">
        <v>41053</v>
      </c>
      <c r="D10" s="8">
        <v>41066</v>
      </c>
      <c r="E10">
        <v>18</v>
      </c>
      <c r="F10">
        <v>15</v>
      </c>
      <c r="G10" s="9">
        <f t="shared" si="0"/>
        <v>0.83333333333333337</v>
      </c>
    </row>
    <row r="11" spans="1:9" x14ac:dyDescent="0.2">
      <c r="A11" t="s">
        <v>48</v>
      </c>
      <c r="B11" s="10">
        <v>1</v>
      </c>
      <c r="C11" s="8">
        <v>41039</v>
      </c>
      <c r="D11" s="8">
        <v>41052</v>
      </c>
      <c r="E11">
        <v>18</v>
      </c>
      <c r="F11">
        <v>18</v>
      </c>
      <c r="G11" s="9">
        <f t="shared" si="0"/>
        <v>1</v>
      </c>
    </row>
    <row r="12" spans="1:9" x14ac:dyDescent="0.2">
      <c r="A12" t="s">
        <v>49</v>
      </c>
      <c r="B12" s="10">
        <v>8</v>
      </c>
      <c r="C12" s="8">
        <v>41025</v>
      </c>
      <c r="D12" s="8">
        <v>41038</v>
      </c>
      <c r="E12">
        <v>22</v>
      </c>
      <c r="F12">
        <v>17</v>
      </c>
      <c r="G12" s="9">
        <f t="shared" si="0"/>
        <v>0.77272727272727271</v>
      </c>
    </row>
    <row r="13" spans="1:9" x14ac:dyDescent="0.2">
      <c r="A13" t="s">
        <v>49</v>
      </c>
      <c r="B13" s="10">
        <v>7</v>
      </c>
      <c r="C13" s="11">
        <v>41011</v>
      </c>
      <c r="D13" s="8">
        <v>41024</v>
      </c>
      <c r="E13">
        <v>16</v>
      </c>
      <c r="F13">
        <v>22</v>
      </c>
      <c r="G13" s="9">
        <f t="shared" si="0"/>
        <v>1.375</v>
      </c>
    </row>
    <row r="16" spans="1:9" ht="15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1" ht="15" x14ac:dyDescent="0.25">
      <c r="A17" s="1"/>
    </row>
  </sheetData>
  <mergeCells count="4">
    <mergeCell ref="B1:D1"/>
    <mergeCell ref="E1:G1"/>
    <mergeCell ref="A1:A2"/>
    <mergeCell ref="H1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7" sqref="A7"/>
    </sheetView>
  </sheetViews>
  <sheetFormatPr defaultRowHeight="12.75" x14ac:dyDescent="0.2"/>
  <cols>
    <col min="1" max="1" width="13.42578125" bestFit="1" customWidth="1"/>
    <col min="2" max="2" width="4.42578125" customWidth="1"/>
    <col min="3" max="3" width="10.140625" customWidth="1"/>
    <col min="4" max="4" width="9.140625" customWidth="1"/>
    <col min="5" max="5" width="10.28515625" bestFit="1" customWidth="1"/>
    <col min="6" max="6" width="10.85546875" bestFit="1" customWidth="1"/>
    <col min="8" max="8" width="22.85546875" customWidth="1"/>
  </cols>
  <sheetData>
    <row r="1" spans="1:8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8" x14ac:dyDescent="0.2">
      <c r="A2" s="124"/>
      <c r="B2" s="14" t="s">
        <v>3</v>
      </c>
      <c r="C2" s="14" t="s">
        <v>4</v>
      </c>
      <c r="D2" s="14" t="s">
        <v>5</v>
      </c>
      <c r="E2" s="14" t="s">
        <v>7</v>
      </c>
      <c r="F2" s="14" t="s">
        <v>8</v>
      </c>
      <c r="G2" s="14" t="s">
        <v>9</v>
      </c>
      <c r="H2" s="124"/>
    </row>
    <row r="3" spans="1:8" x14ac:dyDescent="0.2">
      <c r="A3" t="s">
        <v>46</v>
      </c>
      <c r="B3" s="33">
        <v>3</v>
      </c>
      <c r="C3" s="35">
        <v>41158</v>
      </c>
      <c r="D3" s="35">
        <v>41170</v>
      </c>
      <c r="E3" s="60">
        <v>14</v>
      </c>
      <c r="F3" s="60">
        <v>11</v>
      </c>
      <c r="G3" s="9">
        <f>F3/E3</f>
        <v>0.7857142857142857</v>
      </c>
      <c r="H3" s="32"/>
    </row>
    <row r="4" spans="1:8" x14ac:dyDescent="0.2">
      <c r="A4" t="s">
        <v>46</v>
      </c>
      <c r="B4" s="10">
        <v>2</v>
      </c>
      <c r="C4" s="8">
        <v>41144</v>
      </c>
      <c r="D4" s="8">
        <v>41156</v>
      </c>
      <c r="E4">
        <v>15</v>
      </c>
      <c r="F4">
        <v>15</v>
      </c>
      <c r="G4" s="9">
        <f>F4/E4</f>
        <v>1</v>
      </c>
    </row>
    <row r="5" spans="1:8" x14ac:dyDescent="0.2">
      <c r="A5" t="s">
        <v>46</v>
      </c>
      <c r="B5" s="18">
        <v>1</v>
      </c>
      <c r="C5" s="8">
        <v>41130</v>
      </c>
      <c r="D5" s="8">
        <v>41142</v>
      </c>
      <c r="E5">
        <v>11</v>
      </c>
      <c r="F5">
        <v>8</v>
      </c>
      <c r="G5" s="9">
        <f>F5/E5</f>
        <v>0.72727272727272729</v>
      </c>
    </row>
    <row r="6" spans="1:8" x14ac:dyDescent="0.2">
      <c r="A6" t="s">
        <v>45</v>
      </c>
      <c r="B6" s="10">
        <v>1</v>
      </c>
      <c r="C6" s="8">
        <v>41116</v>
      </c>
      <c r="D6" s="8">
        <v>41128</v>
      </c>
      <c r="E6">
        <v>1</v>
      </c>
      <c r="F6">
        <v>1</v>
      </c>
      <c r="G6" s="9">
        <v>0.95</v>
      </c>
    </row>
    <row r="7" spans="1:8" x14ac:dyDescent="0.2">
      <c r="A7" t="s">
        <v>44</v>
      </c>
      <c r="B7" s="10">
        <v>1</v>
      </c>
      <c r="C7" s="8">
        <v>41101</v>
      </c>
      <c r="D7" s="8">
        <v>41115</v>
      </c>
      <c r="E7">
        <v>1</v>
      </c>
      <c r="F7">
        <v>1</v>
      </c>
      <c r="G7" s="9">
        <v>0.92</v>
      </c>
    </row>
    <row r="8" spans="1:8" ht="15" x14ac:dyDescent="0.25">
      <c r="A8" s="1"/>
      <c r="B8" s="1"/>
    </row>
    <row r="9" spans="1:8" ht="15" x14ac:dyDescent="0.25">
      <c r="A9" s="1"/>
      <c r="B9" s="1"/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7" sqref="A7"/>
    </sheetView>
  </sheetViews>
  <sheetFormatPr defaultRowHeight="12.75" x14ac:dyDescent="0.2"/>
  <cols>
    <col min="1" max="1" width="22.42578125" customWidth="1"/>
    <col min="3" max="3" width="11.140625" customWidth="1"/>
    <col min="4" max="4" width="9.85546875" customWidth="1"/>
    <col min="5" max="6" width="10.5703125" customWidth="1"/>
    <col min="7" max="7" width="11.140625" customWidth="1"/>
    <col min="8" max="8" width="31.42578125" customWidth="1"/>
    <col min="9" max="9" width="11.5703125" customWidth="1"/>
  </cols>
  <sheetData>
    <row r="1" spans="1:9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9" x14ac:dyDescent="0.2">
      <c r="A2" s="124"/>
      <c r="B2" s="17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9</v>
      </c>
      <c r="H2" s="124"/>
    </row>
    <row r="3" spans="1:9" x14ac:dyDescent="0.2">
      <c r="A3" t="s">
        <v>45</v>
      </c>
      <c r="B3" s="10">
        <v>3</v>
      </c>
      <c r="C3" s="35">
        <v>41158</v>
      </c>
      <c r="D3" s="35">
        <v>41170</v>
      </c>
      <c r="E3" s="33">
        <v>10</v>
      </c>
      <c r="F3" s="33">
        <v>8</v>
      </c>
      <c r="G3" s="34">
        <f t="shared" ref="G3" si="0">F3/E3</f>
        <v>0.8</v>
      </c>
      <c r="H3" s="32"/>
    </row>
    <row r="4" spans="1:9" x14ac:dyDescent="0.2">
      <c r="A4" t="s">
        <v>45</v>
      </c>
      <c r="B4" s="10">
        <v>2</v>
      </c>
      <c r="C4" s="35">
        <v>41144</v>
      </c>
      <c r="D4" s="35">
        <v>41156</v>
      </c>
      <c r="E4" s="33">
        <v>12</v>
      </c>
      <c r="F4" s="33">
        <v>10</v>
      </c>
      <c r="G4" s="34">
        <f t="shared" ref="G4:G5" si="1">F4/E4</f>
        <v>0.83333333333333337</v>
      </c>
      <c r="H4" s="32"/>
    </row>
    <row r="5" spans="1:9" x14ac:dyDescent="0.2">
      <c r="A5" t="s">
        <v>45</v>
      </c>
      <c r="B5" s="18">
        <v>1</v>
      </c>
      <c r="C5" s="36">
        <v>41130</v>
      </c>
      <c r="D5" s="36">
        <v>41142</v>
      </c>
      <c r="E5" s="18">
        <v>9</v>
      </c>
      <c r="F5" s="18">
        <v>7</v>
      </c>
      <c r="G5" s="31">
        <f t="shared" si="1"/>
        <v>0.77777777777777779</v>
      </c>
      <c r="H5" s="32"/>
    </row>
    <row r="6" spans="1:9" x14ac:dyDescent="0.2">
      <c r="A6" s="20" t="s">
        <v>44</v>
      </c>
      <c r="B6" s="18">
        <v>2</v>
      </c>
      <c r="C6" s="30">
        <v>41116</v>
      </c>
      <c r="D6" s="30">
        <v>41128</v>
      </c>
      <c r="E6" s="10">
        <v>8</v>
      </c>
      <c r="F6" s="10">
        <v>8</v>
      </c>
      <c r="G6" s="31">
        <f>F6/E6</f>
        <v>1</v>
      </c>
      <c r="H6" s="10"/>
      <c r="I6" s="18"/>
    </row>
    <row r="7" spans="1:9" x14ac:dyDescent="0.2">
      <c r="A7" s="20" t="s">
        <v>44</v>
      </c>
      <c r="B7" s="18">
        <v>1</v>
      </c>
      <c r="C7" s="36">
        <v>41102</v>
      </c>
      <c r="D7" s="36">
        <v>41114</v>
      </c>
      <c r="E7" s="18" t="s">
        <v>16</v>
      </c>
      <c r="F7" s="18" t="s">
        <v>16</v>
      </c>
      <c r="G7" s="31">
        <v>0.84</v>
      </c>
      <c r="H7" s="18"/>
      <c r="I7" s="18"/>
    </row>
    <row r="8" spans="1:9" x14ac:dyDescent="0.2">
      <c r="C8" s="18"/>
      <c r="D8" s="18"/>
      <c r="E8" s="18"/>
      <c r="F8" s="18"/>
      <c r="G8" s="31" t="s">
        <v>16</v>
      </c>
      <c r="H8" s="18"/>
      <c r="I8" s="18"/>
    </row>
    <row r="9" spans="1:9" x14ac:dyDescent="0.2">
      <c r="B9" s="18"/>
      <c r="C9" s="18"/>
      <c r="D9" s="18"/>
      <c r="E9" s="18"/>
      <c r="F9" s="18"/>
      <c r="G9" s="31" t="s">
        <v>16</v>
      </c>
      <c r="H9" s="18"/>
      <c r="I9" s="18"/>
    </row>
    <row r="10" spans="1:9" x14ac:dyDescent="0.2">
      <c r="B10" s="18"/>
      <c r="C10" s="18"/>
      <c r="D10" s="18"/>
      <c r="E10" s="18"/>
      <c r="F10" s="18"/>
      <c r="G10" s="31" t="s">
        <v>16</v>
      </c>
      <c r="H10" s="18"/>
      <c r="I10" s="18"/>
    </row>
    <row r="11" spans="1:9" x14ac:dyDescent="0.2">
      <c r="B11" s="18"/>
      <c r="C11" s="18"/>
      <c r="D11" s="18"/>
      <c r="E11" s="18"/>
      <c r="F11" s="18"/>
      <c r="G11" s="31" t="s">
        <v>16</v>
      </c>
      <c r="H11" s="18"/>
      <c r="I11" s="18"/>
    </row>
    <row r="12" spans="1:9" x14ac:dyDescent="0.2">
      <c r="B12" s="18"/>
      <c r="C12" s="18"/>
      <c r="D12" s="18"/>
      <c r="E12" s="18"/>
      <c r="F12" s="18"/>
      <c r="G12" s="18"/>
      <c r="H12" s="18"/>
      <c r="I12" s="18"/>
    </row>
    <row r="13" spans="1:9" x14ac:dyDescent="0.2">
      <c r="B13" s="18"/>
      <c r="C13" s="18"/>
      <c r="D13" s="18"/>
      <c r="E13" s="18"/>
      <c r="F13" s="18"/>
      <c r="G13" s="18"/>
      <c r="H13" s="18"/>
      <c r="I13" s="18"/>
    </row>
    <row r="14" spans="1:9" x14ac:dyDescent="0.2">
      <c r="B14" s="18"/>
      <c r="C14" s="18"/>
      <c r="D14" s="18"/>
      <c r="E14" s="18"/>
      <c r="F14" s="18"/>
      <c r="G14" s="18"/>
      <c r="H14" s="18"/>
      <c r="I14" s="18"/>
    </row>
    <row r="15" spans="1:9" x14ac:dyDescent="0.2">
      <c r="B15" s="18"/>
      <c r="C15" s="18"/>
      <c r="D15" s="18"/>
      <c r="E15" s="18"/>
      <c r="F15" s="18"/>
      <c r="G15" s="18"/>
      <c r="H15" s="18"/>
      <c r="I15" s="18"/>
    </row>
    <row r="16" spans="1:9" x14ac:dyDescent="0.2">
      <c r="B16" s="18"/>
      <c r="C16" s="18"/>
      <c r="D16" s="18"/>
      <c r="E16" s="18"/>
      <c r="F16" s="18"/>
      <c r="G16" s="18"/>
      <c r="H16" s="18"/>
      <c r="I16" s="18"/>
    </row>
    <row r="17" spans="2:9" x14ac:dyDescent="0.2">
      <c r="B17" s="18"/>
      <c r="C17" s="18"/>
      <c r="D17" s="18"/>
      <c r="E17" s="18"/>
      <c r="F17" s="18"/>
      <c r="G17" s="18"/>
      <c r="H17" s="18"/>
      <c r="I17" s="18"/>
    </row>
    <row r="18" spans="2:9" x14ac:dyDescent="0.2">
      <c r="B18" s="18"/>
      <c r="C18" s="18"/>
      <c r="D18" s="18"/>
      <c r="E18" s="18"/>
      <c r="F18" s="18"/>
      <c r="G18" s="18"/>
      <c r="H18" s="18"/>
      <c r="I18" s="18"/>
    </row>
    <row r="19" spans="2:9" x14ac:dyDescent="0.2">
      <c r="B19" s="18"/>
      <c r="C19" s="18"/>
      <c r="D19" s="18"/>
      <c r="E19" s="18"/>
      <c r="F19" s="18"/>
      <c r="G19" s="18"/>
      <c r="H19" s="18"/>
      <c r="I19" s="18"/>
    </row>
    <row r="20" spans="2:9" x14ac:dyDescent="0.2">
      <c r="B20" s="18"/>
      <c r="C20" s="18"/>
      <c r="D20" s="18"/>
      <c r="E20" s="18"/>
      <c r="F20" s="18"/>
      <c r="G20" s="18"/>
      <c r="H20" s="18"/>
      <c r="I20" s="18"/>
    </row>
    <row r="21" spans="2:9" x14ac:dyDescent="0.2">
      <c r="B21" s="18"/>
      <c r="C21" s="18"/>
      <c r="D21" s="18"/>
      <c r="E21" s="18"/>
      <c r="F21" s="18"/>
      <c r="G21" s="18"/>
      <c r="H21" s="18"/>
      <c r="I21" s="18"/>
    </row>
    <row r="22" spans="2:9" x14ac:dyDescent="0.2">
      <c r="B22" s="18"/>
      <c r="C22" s="18"/>
      <c r="D22" s="18"/>
      <c r="E22" s="18"/>
      <c r="F22" s="18"/>
      <c r="G22" s="18"/>
      <c r="H22" s="18"/>
      <c r="I22" s="18"/>
    </row>
    <row r="23" spans="2:9" x14ac:dyDescent="0.2">
      <c r="B23" s="18"/>
      <c r="C23" s="18"/>
      <c r="D23" s="18"/>
      <c r="E23" s="18"/>
      <c r="F23" s="18"/>
      <c r="G23" s="18"/>
      <c r="H23" s="18"/>
      <c r="I23" s="18"/>
    </row>
    <row r="24" spans="2:9" x14ac:dyDescent="0.2">
      <c r="B24" s="18"/>
      <c r="C24" s="18"/>
      <c r="D24" s="18"/>
      <c r="E24" s="18"/>
      <c r="F24" s="18"/>
      <c r="G24" s="18"/>
      <c r="H24" s="18"/>
      <c r="I24" s="18"/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8" sqref="A8"/>
    </sheetView>
  </sheetViews>
  <sheetFormatPr defaultRowHeight="12.75" x14ac:dyDescent="0.2"/>
  <cols>
    <col min="1" max="1" width="26.140625" customWidth="1"/>
    <col min="3" max="4" width="10.85546875" customWidth="1"/>
    <col min="5" max="5" width="11.85546875" customWidth="1"/>
    <col min="6" max="6" width="13" customWidth="1"/>
    <col min="8" max="8" width="22" customWidth="1"/>
  </cols>
  <sheetData>
    <row r="1" spans="1:8" x14ac:dyDescent="0.2">
      <c r="A1" s="125" t="s">
        <v>1</v>
      </c>
      <c r="B1" s="127" t="s">
        <v>2</v>
      </c>
      <c r="C1" s="128"/>
      <c r="D1" s="129"/>
      <c r="E1" s="127" t="s">
        <v>10</v>
      </c>
      <c r="F1" s="128"/>
      <c r="G1" s="129"/>
      <c r="H1" s="125" t="s">
        <v>0</v>
      </c>
    </row>
    <row r="2" spans="1:8" x14ac:dyDescent="0.2">
      <c r="A2" s="126"/>
      <c r="B2" s="61" t="s">
        <v>3</v>
      </c>
      <c r="C2" s="61" t="s">
        <v>4</v>
      </c>
      <c r="D2" s="61" t="s">
        <v>5</v>
      </c>
      <c r="E2" s="61" t="s">
        <v>7</v>
      </c>
      <c r="F2" s="61" t="s">
        <v>8</v>
      </c>
      <c r="G2" s="61" t="s">
        <v>9</v>
      </c>
      <c r="H2" s="126"/>
    </row>
    <row r="3" spans="1:8" x14ac:dyDescent="0.2">
      <c r="A3" t="s">
        <v>46</v>
      </c>
      <c r="B3">
        <v>1</v>
      </c>
      <c r="C3" s="8">
        <v>41157</v>
      </c>
      <c r="D3" s="8">
        <v>41171</v>
      </c>
      <c r="E3">
        <v>17</v>
      </c>
      <c r="F3">
        <v>17</v>
      </c>
      <c r="G3" s="26">
        <f>F3/E3</f>
        <v>1</v>
      </c>
    </row>
    <row r="4" spans="1:8" x14ac:dyDescent="0.2">
      <c r="A4" s="20" t="s">
        <v>45</v>
      </c>
      <c r="B4" s="23">
        <v>4</v>
      </c>
      <c r="C4" s="11">
        <v>41143</v>
      </c>
      <c r="D4" s="11">
        <v>41157</v>
      </c>
      <c r="E4" s="20">
        <v>41</v>
      </c>
      <c r="F4" s="20">
        <v>41</v>
      </c>
      <c r="G4" s="21">
        <f>F4/E4</f>
        <v>1</v>
      </c>
      <c r="H4" s="20"/>
    </row>
    <row r="5" spans="1:8" x14ac:dyDescent="0.2">
      <c r="A5" s="20" t="s">
        <v>45</v>
      </c>
      <c r="B5" s="24">
        <v>3</v>
      </c>
      <c r="C5" s="8">
        <v>41129</v>
      </c>
      <c r="D5" s="8">
        <v>41143</v>
      </c>
      <c r="E5">
        <v>30</v>
      </c>
      <c r="F5">
        <v>35</v>
      </c>
      <c r="G5" s="21">
        <f t="shared" ref="G5:G7" si="0">F5/E5</f>
        <v>1.1666666666666667</v>
      </c>
    </row>
    <row r="6" spans="1:8" x14ac:dyDescent="0.2">
      <c r="A6" s="20" t="s">
        <v>45</v>
      </c>
      <c r="B6" s="24">
        <v>2</v>
      </c>
      <c r="C6" s="8">
        <v>41115</v>
      </c>
      <c r="D6" s="8">
        <v>41129</v>
      </c>
      <c r="E6">
        <v>17</v>
      </c>
      <c r="F6">
        <v>14</v>
      </c>
      <c r="G6" s="21">
        <f t="shared" si="0"/>
        <v>0.82352941176470584</v>
      </c>
    </row>
    <row r="7" spans="1:8" x14ac:dyDescent="0.2">
      <c r="A7" s="20" t="s">
        <v>45</v>
      </c>
      <c r="B7" s="24">
        <v>1</v>
      </c>
      <c r="C7" s="8">
        <v>41101</v>
      </c>
      <c r="D7" s="8">
        <v>41115</v>
      </c>
      <c r="E7">
        <v>22</v>
      </c>
      <c r="F7">
        <v>22</v>
      </c>
      <c r="G7" s="21">
        <f t="shared" si="0"/>
        <v>1</v>
      </c>
    </row>
    <row r="8" spans="1:8" x14ac:dyDescent="0.2">
      <c r="A8" s="62" t="s">
        <v>44</v>
      </c>
      <c r="B8">
        <v>3</v>
      </c>
      <c r="C8" s="8">
        <v>41073</v>
      </c>
      <c r="D8" s="8">
        <v>41087</v>
      </c>
      <c r="E8">
        <v>25</v>
      </c>
      <c r="F8">
        <v>28</v>
      </c>
      <c r="G8" s="26">
        <v>1.1200000000000001</v>
      </c>
    </row>
    <row r="9" spans="1:8" x14ac:dyDescent="0.2">
      <c r="A9" s="62" t="s">
        <v>44</v>
      </c>
      <c r="B9">
        <v>2</v>
      </c>
      <c r="C9" s="8">
        <v>41059</v>
      </c>
      <c r="D9" s="8">
        <v>41073</v>
      </c>
      <c r="E9">
        <v>31</v>
      </c>
      <c r="F9">
        <v>49</v>
      </c>
      <c r="G9" s="26">
        <v>1.58</v>
      </c>
    </row>
    <row r="10" spans="1:8" x14ac:dyDescent="0.2">
      <c r="A10" s="62" t="s">
        <v>44</v>
      </c>
      <c r="B10">
        <v>1</v>
      </c>
      <c r="C10" s="8">
        <v>41045</v>
      </c>
      <c r="D10" s="8">
        <v>41059</v>
      </c>
      <c r="E10">
        <v>18</v>
      </c>
      <c r="F10">
        <v>18</v>
      </c>
      <c r="G10" s="26">
        <v>1</v>
      </c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12" sqref="D12"/>
    </sheetView>
  </sheetViews>
  <sheetFormatPr defaultRowHeight="12.75" x14ac:dyDescent="0.2"/>
  <cols>
    <col min="1" max="1" width="31.85546875" customWidth="1"/>
    <col min="3" max="3" width="15.42578125" customWidth="1"/>
    <col min="4" max="7" width="10.85546875" customWidth="1"/>
    <col min="8" max="8" width="20.5703125" customWidth="1"/>
  </cols>
  <sheetData>
    <row r="1" spans="1:8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8" x14ac:dyDescent="0.2">
      <c r="A2" s="124"/>
      <c r="B2" s="17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9</v>
      </c>
      <c r="H2" s="124"/>
    </row>
    <row r="3" spans="1:8" x14ac:dyDescent="0.2">
      <c r="A3" s="20" t="s">
        <v>44</v>
      </c>
      <c r="B3" s="23">
        <v>6</v>
      </c>
      <c r="C3" s="11">
        <v>41137</v>
      </c>
      <c r="D3" s="11">
        <v>41151</v>
      </c>
      <c r="E3" s="20">
        <v>15</v>
      </c>
      <c r="F3" s="20">
        <v>15</v>
      </c>
      <c r="G3" s="21">
        <f>F3/E3</f>
        <v>1</v>
      </c>
      <c r="H3" s="20"/>
    </row>
    <row r="4" spans="1:8" x14ac:dyDescent="0.2">
      <c r="A4" s="20" t="s">
        <v>44</v>
      </c>
      <c r="B4" s="24">
        <v>5</v>
      </c>
      <c r="C4" s="8">
        <v>41122</v>
      </c>
      <c r="D4" s="8">
        <v>41137</v>
      </c>
      <c r="E4">
        <v>25</v>
      </c>
      <c r="F4">
        <v>20</v>
      </c>
      <c r="G4" s="21">
        <f t="shared" ref="G4:G6" si="0">F4/E4</f>
        <v>0.8</v>
      </c>
    </row>
    <row r="5" spans="1:8" x14ac:dyDescent="0.2">
      <c r="A5" s="20" t="s">
        <v>44</v>
      </c>
      <c r="B5" s="24">
        <v>4</v>
      </c>
      <c r="C5" s="8">
        <v>41107</v>
      </c>
      <c r="D5" s="8">
        <v>41122</v>
      </c>
      <c r="E5">
        <v>20</v>
      </c>
      <c r="F5">
        <v>18</v>
      </c>
      <c r="G5" s="21">
        <f t="shared" si="0"/>
        <v>0.9</v>
      </c>
    </row>
    <row r="6" spans="1:8" x14ac:dyDescent="0.2">
      <c r="A6" s="20" t="s">
        <v>44</v>
      </c>
      <c r="B6" s="24">
        <v>3</v>
      </c>
      <c r="C6" s="8">
        <v>41092</v>
      </c>
      <c r="D6" s="8">
        <v>41107</v>
      </c>
      <c r="E6">
        <v>16</v>
      </c>
      <c r="F6">
        <v>16</v>
      </c>
      <c r="G6" s="21">
        <f t="shared" si="0"/>
        <v>1</v>
      </c>
    </row>
    <row r="7" spans="1:8" x14ac:dyDescent="0.2">
      <c r="B7" s="24"/>
    </row>
    <row r="8" spans="1:8" x14ac:dyDescent="0.2">
      <c r="B8" s="24"/>
    </row>
    <row r="9" spans="1:8" x14ac:dyDescent="0.2">
      <c r="B9" s="24"/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5" sqref="A5"/>
    </sheetView>
  </sheetViews>
  <sheetFormatPr defaultRowHeight="12.75" x14ac:dyDescent="0.2"/>
  <cols>
    <col min="1" max="1" width="17.7109375" customWidth="1"/>
    <col min="3" max="4" width="11.140625" customWidth="1"/>
    <col min="5" max="5" width="11" customWidth="1"/>
    <col min="6" max="6" width="15.28515625" customWidth="1"/>
    <col min="8" max="8" width="21.42578125" customWidth="1"/>
  </cols>
  <sheetData>
    <row r="1" spans="1:8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24" t="s">
        <v>0</v>
      </c>
    </row>
    <row r="2" spans="1:8" x14ac:dyDescent="0.2">
      <c r="A2" s="124"/>
      <c r="B2" s="17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9</v>
      </c>
      <c r="H2" s="124"/>
    </row>
    <row r="3" spans="1:8" x14ac:dyDescent="0.2">
      <c r="A3" s="63" t="s">
        <v>44</v>
      </c>
      <c r="B3" s="33">
        <v>4</v>
      </c>
      <c r="C3" s="35">
        <v>41151</v>
      </c>
      <c r="D3" s="35">
        <v>41165</v>
      </c>
      <c r="E3" s="60">
        <v>7</v>
      </c>
      <c r="F3" s="60">
        <v>7</v>
      </c>
      <c r="G3" s="64">
        <f>F3/E3</f>
        <v>1</v>
      </c>
      <c r="H3" s="65" t="s">
        <v>32</v>
      </c>
    </row>
    <row r="4" spans="1:8" x14ac:dyDescent="0.2">
      <c r="A4" s="63" t="s">
        <v>44</v>
      </c>
      <c r="B4" s="18">
        <v>3</v>
      </c>
      <c r="C4" s="36">
        <v>41137</v>
      </c>
      <c r="D4" s="36">
        <v>41150</v>
      </c>
      <c r="E4" s="20">
        <v>9</v>
      </c>
      <c r="F4" s="20">
        <v>3</v>
      </c>
      <c r="G4" s="21">
        <f>F4/E4</f>
        <v>0.33333333333333331</v>
      </c>
      <c r="H4" s="20"/>
    </row>
    <row r="5" spans="1:8" x14ac:dyDescent="0.2">
      <c r="A5" s="63" t="s">
        <v>44</v>
      </c>
      <c r="B5" s="18">
        <v>2</v>
      </c>
      <c r="C5" s="36">
        <v>41123</v>
      </c>
      <c r="D5" s="36">
        <v>41136</v>
      </c>
      <c r="E5">
        <v>16</v>
      </c>
      <c r="F5">
        <v>11</v>
      </c>
      <c r="G5" s="21">
        <f t="shared" ref="G5:G6" si="0">F5/E5</f>
        <v>0.6875</v>
      </c>
    </row>
    <row r="6" spans="1:8" x14ac:dyDescent="0.2">
      <c r="A6" s="63" t="s">
        <v>44</v>
      </c>
      <c r="B6" s="18">
        <v>1</v>
      </c>
      <c r="C6" s="36">
        <v>41109</v>
      </c>
      <c r="D6" s="36">
        <v>41122</v>
      </c>
      <c r="E6">
        <v>8</v>
      </c>
      <c r="F6">
        <v>0</v>
      </c>
      <c r="G6" s="21">
        <f t="shared" si="0"/>
        <v>0</v>
      </c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6" sqref="A6"/>
    </sheetView>
  </sheetViews>
  <sheetFormatPr defaultRowHeight="12.75" x14ac:dyDescent="0.2"/>
  <cols>
    <col min="1" max="1" width="21" customWidth="1"/>
    <col min="2" max="2" width="9.85546875" style="18" customWidth="1"/>
    <col min="3" max="3" width="12.85546875" customWidth="1"/>
    <col min="4" max="4" width="15.28515625" customWidth="1"/>
    <col min="5" max="5" width="10.28515625" bestFit="1" customWidth="1"/>
    <col min="6" max="6" width="10.85546875" bestFit="1" customWidth="1"/>
    <col min="8" max="8" width="73.7109375" style="37" customWidth="1"/>
  </cols>
  <sheetData>
    <row r="1" spans="1:8" x14ac:dyDescent="0.2">
      <c r="A1" s="124" t="s">
        <v>1</v>
      </c>
      <c r="B1" s="123" t="s">
        <v>2</v>
      </c>
      <c r="C1" s="123"/>
      <c r="D1" s="123"/>
      <c r="E1" s="123" t="s">
        <v>10</v>
      </c>
      <c r="F1" s="123"/>
      <c r="G1" s="123"/>
      <c r="H1" s="130" t="s">
        <v>0</v>
      </c>
    </row>
    <row r="2" spans="1:8" x14ac:dyDescent="0.2">
      <c r="A2" s="124"/>
      <c r="B2" s="28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9</v>
      </c>
      <c r="H2" s="130"/>
    </row>
    <row r="3" spans="1:8" ht="26.25" customHeight="1" x14ac:dyDescent="0.2">
      <c r="A3" t="s">
        <v>50</v>
      </c>
      <c r="B3" s="18">
        <v>1</v>
      </c>
      <c r="C3" s="8">
        <v>41150</v>
      </c>
      <c r="D3" s="8">
        <v>41164</v>
      </c>
      <c r="E3">
        <v>29</v>
      </c>
      <c r="F3">
        <v>23</v>
      </c>
      <c r="G3" s="21">
        <f>F3/E3</f>
        <v>0.7931034482758621</v>
      </c>
    </row>
    <row r="4" spans="1:8" ht="25.5" x14ac:dyDescent="0.2">
      <c r="A4" s="20" t="s">
        <v>46</v>
      </c>
      <c r="B4" s="18">
        <v>1</v>
      </c>
      <c r="C4" s="11">
        <v>41136</v>
      </c>
      <c r="D4" s="11">
        <v>41150</v>
      </c>
      <c r="E4" s="20">
        <v>24</v>
      </c>
      <c r="F4" s="20">
        <v>22</v>
      </c>
      <c r="G4" s="21">
        <f>F4/E4</f>
        <v>0.91666666666666663</v>
      </c>
      <c r="H4" s="22" t="s">
        <v>17</v>
      </c>
    </row>
    <row r="5" spans="1:8" x14ac:dyDescent="0.2">
      <c r="A5" t="s">
        <v>45</v>
      </c>
      <c r="B5" s="18">
        <v>1</v>
      </c>
      <c r="C5" s="8">
        <v>41123</v>
      </c>
      <c r="D5" s="8">
        <v>41137</v>
      </c>
      <c r="E5">
        <v>13</v>
      </c>
      <c r="F5">
        <v>13</v>
      </c>
      <c r="G5" s="26">
        <v>1</v>
      </c>
      <c r="H5" s="37" t="s">
        <v>18</v>
      </c>
    </row>
    <row r="6" spans="1:8" x14ac:dyDescent="0.2">
      <c r="A6" t="s">
        <v>44</v>
      </c>
      <c r="B6" s="18">
        <v>1</v>
      </c>
      <c r="C6" s="8">
        <v>41107</v>
      </c>
      <c r="D6" s="8">
        <v>41122</v>
      </c>
      <c r="E6">
        <v>12</v>
      </c>
      <c r="F6">
        <v>12</v>
      </c>
      <c r="G6" s="26">
        <v>1</v>
      </c>
    </row>
    <row r="7" spans="1:8" x14ac:dyDescent="0.2">
      <c r="C7" s="8"/>
      <c r="D7" s="8"/>
      <c r="G7" s="26"/>
    </row>
  </sheetData>
  <mergeCells count="4">
    <mergeCell ref="A1:A2"/>
    <mergeCell ref="B1:D1"/>
    <mergeCell ref="E1:G1"/>
    <mergeCell ref="H1:H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92ea7e-93d7-43c7-be87-f30c5632d940">UUPDSV4EPXPW-112-53</_dlc_DocId>
    <_dlc_DocIdUrl xmlns="3292ea7e-93d7-43c7-be87-f30c5632d940">
      <Url>https://cvteamsites.classifiedventures.com/cars/pmo/_layouts/DocIdRedir.aspx?ID=UUPDSV4EPXPW-112-53</Url>
      <Description>UUPDSV4EPXPW-112-53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8ED8D135D084FBC068D93F491DB68" ma:contentTypeVersion="1" ma:contentTypeDescription="Create a new document." ma:contentTypeScope="" ma:versionID="be6677bc120937720282333c933debe0">
  <xsd:schema xmlns:xsd="http://www.w3.org/2001/XMLSchema" xmlns:xs="http://www.w3.org/2001/XMLSchema" xmlns:p="http://schemas.microsoft.com/office/2006/metadata/properties" xmlns:ns2="3292ea7e-93d7-43c7-be87-f30c5632d940" targetNamespace="http://schemas.microsoft.com/office/2006/metadata/properties" ma:root="true" ma:fieldsID="c542ae6a96b03acf44ee2740bc2c09c6" ns2:_="">
    <xsd:import namespace="3292ea7e-93d7-43c7-be87-f30c5632d9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2ea7e-93d7-43c7-be87-f30c5632d94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889D6B-B712-4AF1-BEEA-623134D3BD0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4A5879-7314-41D2-B5FD-BB18B298DE88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3292ea7e-93d7-43c7-be87-f30c5632d94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FE7E9A-7DF8-48E3-AA9F-209A672763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FA5757-6A8F-43E2-88CF-EC53263F1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2ea7e-93d7-43c7-be87-f30c5632d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Dashboard</vt:lpstr>
      <vt:lpstr>Team 1</vt:lpstr>
      <vt:lpstr>Team 2</vt:lpstr>
      <vt:lpstr>Team 3</vt:lpstr>
      <vt:lpstr>Team 4</vt:lpstr>
      <vt:lpstr>Team 5</vt:lpstr>
      <vt:lpstr>Team 6</vt:lpstr>
      <vt:lpstr>Team 7</vt:lpstr>
      <vt:lpstr>Team 8</vt:lpstr>
      <vt:lpstr>Team 9</vt:lpstr>
      <vt:lpstr>Team 10</vt:lpstr>
      <vt:lpstr>Team 11</vt:lpstr>
      <vt:lpstr>Dashboard!Print_Area</vt:lpstr>
    </vt:vector>
  </TitlesOfParts>
  <Manager/>
  <Company>illustratedagile.com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Agile Health Dashboard from Illustrated Agile</dc:title>
  <dc:creator>len@illustratedagile.com</dc:creator>
  <cp:keywords/>
  <cp:lastModifiedBy>Len Lagestee</cp:lastModifiedBy>
  <cp:lastPrinted>2012-09-20T15:13:06Z</cp:lastPrinted>
  <dcterms:created xsi:type="dcterms:W3CDTF">2012-06-19T17:33:56Z</dcterms:created>
  <dcterms:modified xsi:type="dcterms:W3CDTF">2012-10-18T13:21:24Z</dcterms:modified>
  <cp:category>template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0x010100ECD8ED8D135D084FBC068D93F491DB68</vt:lpwstr>
  </property>
  <property fmtid="{D5CDD505-2E9C-101B-9397-08002B2CF9AE}" pid="3" name="_dlc_DocIdItemGuid">
    <vt:lpwstr>1f023718-8832-4af7-90b4-b5009e3a5438</vt:lpwstr>
  </property>
</Properties>
</file>